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0800" windowHeight="7995" tabRatio="848"/>
  </bookViews>
  <sheets>
    <sheet name="luas lahan_tenaga" sheetId="8" r:id="rId1"/>
    <sheet name="RTP" sheetId="6" r:id="rId2"/>
    <sheet name="benihtebar" sheetId="5" r:id="rId3"/>
    <sheet name="sarana" sheetId="7" r:id="rId4"/>
    <sheet name="prod" sheetId="1" r:id="rId5"/>
    <sheet name="nilai" sheetId="3" r:id="rId6"/>
    <sheet name="hargaikan" sheetId="4" r:id="rId7"/>
  </sheets>
  <definedNames>
    <definedName name="_xlnm.Print_Area" localSheetId="6">hargaikan!$A$1:$CO$54</definedName>
    <definedName name="_xlnm.Print_Area" localSheetId="4">prod!$A$1:$CP$64</definedName>
    <definedName name="_xlnm.Print_Titles" localSheetId="4">prod!$A:$B,prod!$8:$13</definedName>
  </definedNames>
  <calcPr calcId="124519"/>
</workbook>
</file>

<file path=xl/calcChain.xml><?xml version="1.0" encoding="utf-8"?>
<calcChain xmlns="http://schemas.openxmlformats.org/spreadsheetml/2006/main">
  <c r="U53" i="8"/>
  <c r="D56" i="1"/>
  <c r="D55"/>
  <c r="U4" i="8" l="1"/>
  <c r="U3"/>
  <c r="T13" i="6"/>
  <c r="U13" s="1"/>
  <c r="U19" i="8" l="1"/>
  <c r="U18"/>
  <c r="U29"/>
  <c r="U28"/>
  <c r="I29" l="1"/>
  <c r="I28"/>
  <c r="I4"/>
  <c r="I3"/>
  <c r="I36"/>
  <c r="I33"/>
  <c r="I32"/>
  <c r="I24" l="1"/>
  <c r="I23"/>
  <c r="I22"/>
  <c r="I19"/>
  <c r="I18"/>
  <c r="I17"/>
  <c r="I14"/>
  <c r="I13"/>
  <c r="I12"/>
  <c r="I9"/>
  <c r="I8"/>
  <c r="E22"/>
  <c r="I7"/>
  <c r="E36"/>
  <c r="E33"/>
  <c r="E32"/>
  <c r="E29"/>
  <c r="E28"/>
  <c r="E25"/>
  <c r="E24"/>
  <c r="E23"/>
  <c r="E19"/>
  <c r="E18"/>
  <c r="E17"/>
  <c r="E14"/>
  <c r="E13"/>
  <c r="E12"/>
  <c r="E9"/>
  <c r="E8"/>
  <c r="E4"/>
  <c r="E3"/>
  <c r="U6" i="6"/>
  <c r="U43" i="8"/>
  <c r="T38"/>
  <c r="D52"/>
  <c r="D51"/>
  <c r="D50"/>
  <c r="D49"/>
  <c r="D48"/>
  <c r="E49" l="1"/>
  <c r="B23" i="6"/>
  <c r="T60"/>
  <c r="T53"/>
  <c r="T40"/>
  <c r="I40"/>
  <c r="E40"/>
  <c r="L93" i="7" l="1"/>
  <c r="G93"/>
  <c r="D93"/>
  <c r="AQ38" i="5"/>
  <c r="Z25" i="4" l="1"/>
  <c r="CN44"/>
  <c r="CM44"/>
  <c r="BP44"/>
  <c r="BO44"/>
  <c r="BG44"/>
  <c r="AV44"/>
  <c r="AQ44"/>
  <c r="AP44"/>
  <c r="K123" i="7"/>
  <c r="AQ28" i="5"/>
  <c r="T30" l="1"/>
  <c r="Z15" i="4"/>
  <c r="M23" i="7"/>
  <c r="L23"/>
  <c r="K23"/>
  <c r="J23"/>
  <c r="I23"/>
  <c r="H23"/>
  <c r="G23"/>
  <c r="F23"/>
  <c r="E23"/>
  <c r="D23"/>
  <c r="C23"/>
  <c r="B45" i="6"/>
  <c r="B43"/>
  <c r="B42"/>
  <c r="B41"/>
  <c r="B40"/>
  <c r="B39"/>
  <c r="B32"/>
  <c r="B31"/>
  <c r="B30"/>
  <c r="B29"/>
  <c r="U14"/>
  <c r="D15"/>
  <c r="Q15"/>
  <c r="P15"/>
  <c r="O15"/>
  <c r="N15"/>
  <c r="M15"/>
  <c r="L15"/>
  <c r="K15"/>
  <c r="T15"/>
  <c r="S15"/>
  <c r="R15"/>
  <c r="G15"/>
  <c r="B47" l="1"/>
  <c r="U15"/>
  <c r="D22" i="1"/>
  <c r="D22" i="5"/>
  <c r="M135" i="7"/>
  <c r="L135"/>
  <c r="K135"/>
  <c r="J135"/>
  <c r="I135"/>
  <c r="H135"/>
  <c r="G135"/>
  <c r="F135"/>
  <c r="E135"/>
  <c r="D135"/>
  <c r="C135"/>
  <c r="M149"/>
  <c r="L149"/>
  <c r="K149"/>
  <c r="J149"/>
  <c r="I149"/>
  <c r="H149"/>
  <c r="G149"/>
  <c r="F149"/>
  <c r="E149"/>
  <c r="D149"/>
  <c r="C149"/>
  <c r="L91"/>
  <c r="G91"/>
  <c r="D91"/>
  <c r="AQ18" i="5"/>
  <c r="M159" i="7"/>
  <c r="L159"/>
  <c r="K159"/>
  <c r="J159"/>
  <c r="I159"/>
  <c r="H159"/>
  <c r="G159"/>
  <c r="F159"/>
  <c r="E159"/>
  <c r="D159"/>
  <c r="C159"/>
  <c r="M154"/>
  <c r="L154"/>
  <c r="K154"/>
  <c r="J154"/>
  <c r="I154"/>
  <c r="H154"/>
  <c r="G154"/>
  <c r="F154"/>
  <c r="E154"/>
  <c r="D154"/>
  <c r="C154"/>
  <c r="D140"/>
  <c r="M140"/>
  <c r="L140"/>
  <c r="K140"/>
  <c r="J140"/>
  <c r="I140"/>
  <c r="H140"/>
  <c r="G140"/>
  <c r="F140"/>
  <c r="E140"/>
  <c r="C140"/>
  <c r="M120"/>
  <c r="L120"/>
  <c r="K120"/>
  <c r="J120"/>
  <c r="I120"/>
  <c r="H120"/>
  <c r="G120"/>
  <c r="F120"/>
  <c r="E120"/>
  <c r="D120"/>
  <c r="C120"/>
  <c r="M115"/>
  <c r="L115"/>
  <c r="K115"/>
  <c r="J115"/>
  <c r="I115"/>
  <c r="H115"/>
  <c r="G115"/>
  <c r="F115"/>
  <c r="E115"/>
  <c r="D115"/>
  <c r="C115"/>
  <c r="M125"/>
  <c r="L125"/>
  <c r="K125"/>
  <c r="J125"/>
  <c r="I125"/>
  <c r="H125"/>
  <c r="G125"/>
  <c r="F125"/>
  <c r="E125"/>
  <c r="D125"/>
  <c r="C125"/>
  <c r="M110"/>
  <c r="L110"/>
  <c r="K110"/>
  <c r="J110"/>
  <c r="I110"/>
  <c r="H110"/>
  <c r="G110"/>
  <c r="F110"/>
  <c r="E110"/>
  <c r="D110"/>
  <c r="C110"/>
  <c r="M100"/>
  <c r="L100"/>
  <c r="K100"/>
  <c r="J100"/>
  <c r="I100"/>
  <c r="H100"/>
  <c r="G100"/>
  <c r="F100"/>
  <c r="E100"/>
  <c r="D100"/>
  <c r="C100"/>
  <c r="M105"/>
  <c r="L105"/>
  <c r="K105"/>
  <c r="J105"/>
  <c r="I105"/>
  <c r="H105"/>
  <c r="G105"/>
  <c r="F105"/>
  <c r="E105"/>
  <c r="D105"/>
  <c r="C105"/>
  <c r="M95"/>
  <c r="L95"/>
  <c r="K95"/>
  <c r="J95"/>
  <c r="I95"/>
  <c r="H95"/>
  <c r="G95"/>
  <c r="F95"/>
  <c r="E95"/>
  <c r="D95"/>
  <c r="C95"/>
  <c r="M90"/>
  <c r="L90"/>
  <c r="K90"/>
  <c r="J90"/>
  <c r="I90"/>
  <c r="H90"/>
  <c r="G90"/>
  <c r="F90"/>
  <c r="E90"/>
  <c r="D90"/>
  <c r="C90"/>
  <c r="M85"/>
  <c r="L85"/>
  <c r="K85"/>
  <c r="J85"/>
  <c r="I85"/>
  <c r="H85"/>
  <c r="G85"/>
  <c r="F85"/>
  <c r="E85"/>
  <c r="D85"/>
  <c r="C85"/>
  <c r="M76"/>
  <c r="L76"/>
  <c r="K76"/>
  <c r="J76"/>
  <c r="I76"/>
  <c r="H76"/>
  <c r="G76"/>
  <c r="F76"/>
  <c r="E76"/>
  <c r="D76"/>
  <c r="C76"/>
  <c r="M71"/>
  <c r="L71"/>
  <c r="K71"/>
  <c r="J71"/>
  <c r="I71"/>
  <c r="H71"/>
  <c r="G71"/>
  <c r="F71"/>
  <c r="E71"/>
  <c r="D71"/>
  <c r="C71"/>
  <c r="M66"/>
  <c r="L66"/>
  <c r="K66"/>
  <c r="J66"/>
  <c r="I66"/>
  <c r="H66"/>
  <c r="G66"/>
  <c r="F66"/>
  <c r="E66"/>
  <c r="D66"/>
  <c r="C66"/>
  <c r="M61"/>
  <c r="L61"/>
  <c r="J61"/>
  <c r="I61"/>
  <c r="G61"/>
  <c r="F61"/>
  <c r="E61"/>
  <c r="D61"/>
  <c r="M52"/>
  <c r="L52"/>
  <c r="K52"/>
  <c r="J52"/>
  <c r="I52"/>
  <c r="H52"/>
  <c r="G52"/>
  <c r="F52"/>
  <c r="E52"/>
  <c r="D52"/>
  <c r="C52"/>
  <c r="M47"/>
  <c r="L47"/>
  <c r="K47"/>
  <c r="J47"/>
  <c r="I47"/>
  <c r="H47"/>
  <c r="G47"/>
  <c r="F47"/>
  <c r="E47"/>
  <c r="D47"/>
  <c r="C47"/>
  <c r="L42"/>
  <c r="K42"/>
  <c r="J42"/>
  <c r="I42"/>
  <c r="H42"/>
  <c r="G42"/>
  <c r="F42"/>
  <c r="E42"/>
  <c r="M37"/>
  <c r="L37"/>
  <c r="H37"/>
  <c r="G37"/>
  <c r="F37"/>
  <c r="E37"/>
  <c r="D37"/>
  <c r="M28"/>
  <c r="L28"/>
  <c r="K28"/>
  <c r="J28"/>
  <c r="I28"/>
  <c r="H28"/>
  <c r="G28"/>
  <c r="F28"/>
  <c r="E28"/>
  <c r="D28"/>
  <c r="C28"/>
  <c r="M18"/>
  <c r="L18"/>
  <c r="K18"/>
  <c r="J18"/>
  <c r="I18"/>
  <c r="H18"/>
  <c r="G18"/>
  <c r="F18"/>
  <c r="E18"/>
  <c r="D18"/>
  <c r="C18"/>
  <c r="M9"/>
  <c r="K9"/>
  <c r="H9"/>
  <c r="F9"/>
  <c r="L9"/>
  <c r="I9"/>
  <c r="G9"/>
  <c r="J9"/>
  <c r="E9"/>
  <c r="D9"/>
  <c r="C9"/>
  <c r="D20" i="5"/>
  <c r="D17"/>
  <c r="T17" l="1"/>
  <c r="T45" i="1" l="1"/>
  <c r="T35"/>
  <c r="T25"/>
  <c r="T15"/>
  <c r="D53" i="8"/>
  <c r="U52"/>
  <c r="T52"/>
  <c r="Q52"/>
  <c r="P52"/>
  <c r="M52"/>
  <c r="L52"/>
  <c r="H52"/>
  <c r="U51"/>
  <c r="T51"/>
  <c r="Q51"/>
  <c r="P51"/>
  <c r="M51"/>
  <c r="L51"/>
  <c r="H51"/>
  <c r="T50"/>
  <c r="P50"/>
  <c r="L50"/>
  <c r="H50"/>
  <c r="U49"/>
  <c r="T49"/>
  <c r="Q49"/>
  <c r="P49"/>
  <c r="M49"/>
  <c r="L49"/>
  <c r="I49"/>
  <c r="H49"/>
  <c r="F49"/>
  <c r="U48"/>
  <c r="T48"/>
  <c r="Q48"/>
  <c r="P48"/>
  <c r="M48"/>
  <c r="L48"/>
  <c r="I48"/>
  <c r="H48"/>
  <c r="T43"/>
  <c r="Q43"/>
  <c r="P43"/>
  <c r="M43"/>
  <c r="L43"/>
  <c r="H43"/>
  <c r="D43"/>
  <c r="V42"/>
  <c r="R42"/>
  <c r="N42"/>
  <c r="V41"/>
  <c r="R41"/>
  <c r="N41"/>
  <c r="V40"/>
  <c r="R40"/>
  <c r="N40"/>
  <c r="U38"/>
  <c r="Q38"/>
  <c r="P38"/>
  <c r="M38"/>
  <c r="L38"/>
  <c r="H38"/>
  <c r="D38"/>
  <c r="V37"/>
  <c r="R37"/>
  <c r="N37"/>
  <c r="V36"/>
  <c r="R36"/>
  <c r="N36"/>
  <c r="J36"/>
  <c r="F36"/>
  <c r="U34"/>
  <c r="T34"/>
  <c r="Q34"/>
  <c r="P34"/>
  <c r="M34"/>
  <c r="L34"/>
  <c r="I34"/>
  <c r="H34"/>
  <c r="E34"/>
  <c r="D34"/>
  <c r="V33"/>
  <c r="R33"/>
  <c r="N33"/>
  <c r="J33"/>
  <c r="F33"/>
  <c r="V32"/>
  <c r="R32"/>
  <c r="N32"/>
  <c r="J32"/>
  <c r="F32"/>
  <c r="U30"/>
  <c r="T30"/>
  <c r="Q30"/>
  <c r="P30"/>
  <c r="M30"/>
  <c r="L30"/>
  <c r="I30"/>
  <c r="H30"/>
  <c r="E30"/>
  <c r="D30"/>
  <c r="V29"/>
  <c r="R29"/>
  <c r="N29"/>
  <c r="J29"/>
  <c r="F29"/>
  <c r="V28"/>
  <c r="R28"/>
  <c r="N28"/>
  <c r="J28"/>
  <c r="F28"/>
  <c r="U26"/>
  <c r="T26"/>
  <c r="Q26"/>
  <c r="P26"/>
  <c r="M26"/>
  <c r="L26"/>
  <c r="H26"/>
  <c r="E26"/>
  <c r="D26"/>
  <c r="V25"/>
  <c r="R25"/>
  <c r="N25"/>
  <c r="F25"/>
  <c r="V24"/>
  <c r="R24"/>
  <c r="N24"/>
  <c r="J24"/>
  <c r="F24"/>
  <c r="V23"/>
  <c r="R23"/>
  <c r="N23"/>
  <c r="J23"/>
  <c r="F23"/>
  <c r="V22"/>
  <c r="R22"/>
  <c r="N22"/>
  <c r="J22"/>
  <c r="F22"/>
  <c r="U20"/>
  <c r="T20"/>
  <c r="Q20"/>
  <c r="P20"/>
  <c r="M20"/>
  <c r="L20"/>
  <c r="I20"/>
  <c r="H20"/>
  <c r="E20"/>
  <c r="D20"/>
  <c r="V19"/>
  <c r="R19"/>
  <c r="N19"/>
  <c r="J19"/>
  <c r="F19"/>
  <c r="V18"/>
  <c r="R18"/>
  <c r="N18"/>
  <c r="J18"/>
  <c r="F18"/>
  <c r="V17"/>
  <c r="R17"/>
  <c r="N17"/>
  <c r="J17"/>
  <c r="F17"/>
  <c r="T15"/>
  <c r="P15"/>
  <c r="L15"/>
  <c r="I15"/>
  <c r="H15"/>
  <c r="E15"/>
  <c r="D15"/>
  <c r="V14"/>
  <c r="R14"/>
  <c r="N14"/>
  <c r="J14"/>
  <c r="F14"/>
  <c r="V13"/>
  <c r="R13"/>
  <c r="N13"/>
  <c r="J13"/>
  <c r="F13"/>
  <c r="U50"/>
  <c r="V50" s="1"/>
  <c r="R12"/>
  <c r="M50"/>
  <c r="J12"/>
  <c r="F12"/>
  <c r="U10"/>
  <c r="T10"/>
  <c r="Q10"/>
  <c r="P10"/>
  <c r="M10"/>
  <c r="L10"/>
  <c r="I10"/>
  <c r="H10"/>
  <c r="D10"/>
  <c r="V9"/>
  <c r="R9"/>
  <c r="N9"/>
  <c r="J9"/>
  <c r="F9"/>
  <c r="V8"/>
  <c r="R8"/>
  <c r="N8"/>
  <c r="J8"/>
  <c r="F8"/>
  <c r="V7"/>
  <c r="R7"/>
  <c r="N7"/>
  <c r="J7"/>
  <c r="U5"/>
  <c r="T5"/>
  <c r="T44" s="1"/>
  <c r="Q5"/>
  <c r="P5"/>
  <c r="M5"/>
  <c r="L5"/>
  <c r="I5"/>
  <c r="H5"/>
  <c r="E5"/>
  <c r="D5"/>
  <c r="V4"/>
  <c r="R4"/>
  <c r="N4"/>
  <c r="J4"/>
  <c r="F4"/>
  <c r="V3"/>
  <c r="R3"/>
  <c r="N3"/>
  <c r="J3"/>
  <c r="F3"/>
  <c r="J34" l="1"/>
  <c r="R30"/>
  <c r="L44"/>
  <c r="H44"/>
  <c r="D44"/>
  <c r="V38"/>
  <c r="V20"/>
  <c r="N38"/>
  <c r="N30"/>
  <c r="N20"/>
  <c r="J10"/>
  <c r="F20"/>
  <c r="V30"/>
  <c r="V34"/>
  <c r="T53"/>
  <c r="V26"/>
  <c r="V49"/>
  <c r="V10"/>
  <c r="V5"/>
  <c r="R34"/>
  <c r="R26"/>
  <c r="R51"/>
  <c r="R10"/>
  <c r="R52"/>
  <c r="R43"/>
  <c r="R38"/>
  <c r="R20"/>
  <c r="P44"/>
  <c r="P53"/>
  <c r="F15"/>
  <c r="N34"/>
  <c r="L53"/>
  <c r="N26"/>
  <c r="N49"/>
  <c r="N50"/>
  <c r="N10"/>
  <c r="N5"/>
  <c r="J30"/>
  <c r="J20"/>
  <c r="J15"/>
  <c r="H53"/>
  <c r="F34"/>
  <c r="F26"/>
  <c r="F5"/>
  <c r="F30"/>
  <c r="V52"/>
  <c r="V43"/>
  <c r="V51"/>
  <c r="N52"/>
  <c r="N43"/>
  <c r="N51"/>
  <c r="V53"/>
  <c r="J5"/>
  <c r="R5"/>
  <c r="Q15"/>
  <c r="R15" s="1"/>
  <c r="N48"/>
  <c r="V48"/>
  <c r="J49"/>
  <c r="R49"/>
  <c r="Q50"/>
  <c r="R50" s="1"/>
  <c r="M53"/>
  <c r="N12"/>
  <c r="V12"/>
  <c r="M15"/>
  <c r="N15" s="1"/>
  <c r="U15"/>
  <c r="V15" s="1"/>
  <c r="J48"/>
  <c r="R48"/>
  <c r="U44" l="1"/>
  <c r="V44" s="1"/>
  <c r="N53"/>
  <c r="Q44"/>
  <c r="R44" s="1"/>
  <c r="M44"/>
  <c r="N44" s="1"/>
  <c r="Q53"/>
  <c r="R53" s="1"/>
  <c r="K63" i="6" l="1"/>
  <c r="T63"/>
  <c r="U63" s="1"/>
  <c r="S63"/>
  <c r="R63"/>
  <c r="J63"/>
  <c r="G63"/>
  <c r="F63"/>
  <c r="E63"/>
  <c r="D63"/>
  <c r="C63"/>
  <c r="T55"/>
  <c r="S55"/>
  <c r="R55"/>
  <c r="K55"/>
  <c r="G55"/>
  <c r="F55"/>
  <c r="E55"/>
  <c r="D55"/>
  <c r="C55"/>
  <c r="T33"/>
  <c r="S33"/>
  <c r="R33"/>
  <c r="P33"/>
  <c r="K33"/>
  <c r="T24"/>
  <c r="S24"/>
  <c r="R24"/>
  <c r="T47"/>
  <c r="S47"/>
  <c r="L47"/>
  <c r="K47"/>
  <c r="E47"/>
  <c r="C47"/>
  <c r="U62"/>
  <c r="U61"/>
  <c r="U60"/>
  <c r="U54"/>
  <c r="U53"/>
  <c r="U52"/>
  <c r="U46"/>
  <c r="U45"/>
  <c r="U44"/>
  <c r="U43"/>
  <c r="U42"/>
  <c r="U41"/>
  <c r="U40"/>
  <c r="U39"/>
  <c r="U38"/>
  <c r="U32"/>
  <c r="U31"/>
  <c r="U30"/>
  <c r="U29"/>
  <c r="U23"/>
  <c r="U22"/>
  <c r="U21"/>
  <c r="U20"/>
  <c r="U12"/>
  <c r="U7"/>
  <c r="U24" l="1"/>
  <c r="U25" s="1"/>
  <c r="U47"/>
  <c r="U55"/>
  <c r="U33"/>
  <c r="J55"/>
  <c r="J47"/>
  <c r="I33"/>
  <c r="H33"/>
  <c r="E33"/>
  <c r="G33"/>
  <c r="F33"/>
  <c r="D33"/>
  <c r="K24"/>
  <c r="D24"/>
  <c r="C24"/>
  <c r="B63"/>
  <c r="B55"/>
  <c r="B33"/>
  <c r="B24"/>
  <c r="B15" l="1"/>
  <c r="BJ14" i="4"/>
  <c r="BF14"/>
  <c r="BE14"/>
  <c r="BD14"/>
  <c r="BC14"/>
  <c r="BB14"/>
  <c r="AZ14"/>
  <c r="AY14"/>
  <c r="AX14"/>
  <c r="AW14"/>
  <c r="AS14"/>
  <c r="AR14"/>
  <c r="AO14"/>
  <c r="AN14"/>
  <c r="AM14"/>
  <c r="AL14"/>
  <c r="AI14"/>
  <c r="AH14"/>
  <c r="AG14"/>
  <c r="AE14"/>
  <c r="AD14"/>
  <c r="AC14"/>
  <c r="AB14"/>
  <c r="AA14"/>
  <c r="Z14"/>
  <c r="Y14"/>
  <c r="W14"/>
  <c r="Q14"/>
  <c r="P14"/>
  <c r="O14"/>
  <c r="N14"/>
  <c r="M14"/>
  <c r="L14"/>
  <c r="K14"/>
  <c r="I14"/>
  <c r="H14"/>
  <c r="D15"/>
  <c r="T52" i="5" l="1"/>
  <c r="T50"/>
  <c r="T47"/>
  <c r="T46"/>
  <c r="CP64" l="1"/>
  <c r="CO64"/>
  <c r="CN64"/>
  <c r="BS64"/>
  <c r="BR64"/>
  <c r="BQ64"/>
  <c r="BP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E64"/>
  <c r="D64"/>
  <c r="CP63"/>
  <c r="CO63"/>
  <c r="CN63"/>
  <c r="BS63"/>
  <c r="BR63"/>
  <c r="BQ63"/>
  <c r="BP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 s="1"/>
  <c r="T63"/>
  <c r="S63"/>
  <c r="R63"/>
  <c r="Q63"/>
  <c r="P63"/>
  <c r="O63"/>
  <c r="N63"/>
  <c r="M63"/>
  <c r="L63"/>
  <c r="K63"/>
  <c r="J63"/>
  <c r="I63"/>
  <c r="H63"/>
  <c r="G63"/>
  <c r="E63"/>
  <c r="D63"/>
  <c r="CP62"/>
  <c r="CO62"/>
  <c r="CN62"/>
  <c r="BS62"/>
  <c r="BR62"/>
  <c r="BQ62"/>
  <c r="BP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 s="1"/>
  <c r="T62"/>
  <c r="S62"/>
  <c r="R62"/>
  <c r="Q62"/>
  <c r="P62"/>
  <c r="O62"/>
  <c r="N62"/>
  <c r="M62"/>
  <c r="L62"/>
  <c r="K62"/>
  <c r="J62"/>
  <c r="I62"/>
  <c r="H62"/>
  <c r="G62"/>
  <c r="E62"/>
  <c r="CP61"/>
  <c r="CO61"/>
  <c r="CN61"/>
  <c r="BS61"/>
  <c r="BR61"/>
  <c r="BQ61"/>
  <c r="BP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S61"/>
  <c r="R61"/>
  <c r="Q61"/>
  <c r="P61"/>
  <c r="O61"/>
  <c r="N61"/>
  <c r="M61"/>
  <c r="L61"/>
  <c r="J61"/>
  <c r="I61"/>
  <c r="G61"/>
  <c r="E61"/>
  <c r="CP60"/>
  <c r="CO60"/>
  <c r="CN60"/>
  <c r="BS60"/>
  <c r="BR60"/>
  <c r="BQ60"/>
  <c r="BP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T60"/>
  <c r="S60"/>
  <c r="R60"/>
  <c r="Q60"/>
  <c r="P60"/>
  <c r="O60"/>
  <c r="N60"/>
  <c r="L60"/>
  <c r="H60"/>
  <c r="E60"/>
  <c r="CP59"/>
  <c r="CO59"/>
  <c r="CN59"/>
  <c r="BS59"/>
  <c r="BR59"/>
  <c r="BQ59"/>
  <c r="BP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T59"/>
  <c r="S59"/>
  <c r="R59"/>
  <c r="Q59"/>
  <c r="P59"/>
  <c r="O59"/>
  <c r="N59"/>
  <c r="M59"/>
  <c r="L59"/>
  <c r="K59"/>
  <c r="J59"/>
  <c r="I59"/>
  <c r="H59"/>
  <c r="G59"/>
  <c r="E59"/>
  <c r="CP58"/>
  <c r="CO58"/>
  <c r="CN58"/>
  <c r="BS58"/>
  <c r="BR58"/>
  <c r="BQ58"/>
  <c r="BP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U55" s="1"/>
  <c r="AT58"/>
  <c r="AS58"/>
  <c r="AR58"/>
  <c r="AQ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 s="1"/>
  <c r="T58"/>
  <c r="S58"/>
  <c r="R58"/>
  <c r="Q58"/>
  <c r="P58"/>
  <c r="O58"/>
  <c r="N58"/>
  <c r="M58"/>
  <c r="L58"/>
  <c r="K58"/>
  <c r="J58"/>
  <c r="I58"/>
  <c r="H58"/>
  <c r="G58"/>
  <c r="E58"/>
  <c r="CP57"/>
  <c r="CO57"/>
  <c r="CN57"/>
  <c r="BS57"/>
  <c r="BR57"/>
  <c r="BQ57"/>
  <c r="BP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 s="1"/>
  <c r="T57"/>
  <c r="S57"/>
  <c r="R57"/>
  <c r="Q57"/>
  <c r="P57"/>
  <c r="O57"/>
  <c r="N57"/>
  <c r="M57"/>
  <c r="L57"/>
  <c r="K57"/>
  <c r="J57"/>
  <c r="I57"/>
  <c r="H57"/>
  <c r="G57"/>
  <c r="E57"/>
  <c r="CP56"/>
  <c r="CO56"/>
  <c r="CN56"/>
  <c r="BS56"/>
  <c r="BR56"/>
  <c r="BQ56"/>
  <c r="BP56"/>
  <c r="BN56"/>
  <c r="BM56"/>
  <c r="BL56"/>
  <c r="BK56"/>
  <c r="BJ56"/>
  <c r="BI56"/>
  <c r="BI55" s="1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 s="1"/>
  <c r="T56"/>
  <c r="S56"/>
  <c r="R56"/>
  <c r="Q56"/>
  <c r="P56"/>
  <c r="O56"/>
  <c r="N56"/>
  <c r="M56"/>
  <c r="L56"/>
  <c r="K56"/>
  <c r="J56"/>
  <c r="I56"/>
  <c r="H56"/>
  <c r="G56"/>
  <c r="G55" s="1"/>
  <c r="E56"/>
  <c r="CP55"/>
  <c r="CO55"/>
  <c r="CN55"/>
  <c r="BS55"/>
  <c r="BR55"/>
  <c r="BQ55"/>
  <c r="BP55"/>
  <c r="BN55"/>
  <c r="BM55"/>
  <c r="BL55"/>
  <c r="BK55"/>
  <c r="BJ55"/>
  <c r="BH55"/>
  <c r="BG55"/>
  <c r="BF55"/>
  <c r="BE55"/>
  <c r="BD55"/>
  <c r="BC55"/>
  <c r="BB55"/>
  <c r="BA55"/>
  <c r="AZ55"/>
  <c r="AY55"/>
  <c r="AX55"/>
  <c r="AV55"/>
  <c r="AT55"/>
  <c r="AS55"/>
  <c r="AQ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S55"/>
  <c r="R55"/>
  <c r="Q55"/>
  <c r="P55"/>
  <c r="O55"/>
  <c r="N55"/>
  <c r="M55"/>
  <c r="L55"/>
  <c r="J55"/>
  <c r="I55"/>
  <c r="H55"/>
  <c r="F55"/>
  <c r="E55"/>
  <c r="CM54"/>
  <c r="BO54"/>
  <c r="AP54"/>
  <c r="U54"/>
  <c r="D54"/>
  <c r="CM53"/>
  <c r="BO53"/>
  <c r="AP53"/>
  <c r="U53"/>
  <c r="D53"/>
  <c r="D45" s="1"/>
  <c r="CM52"/>
  <c r="BO52"/>
  <c r="AP52"/>
  <c r="U52"/>
  <c r="D52"/>
  <c r="CM51"/>
  <c r="BO51"/>
  <c r="AP51"/>
  <c r="U51"/>
  <c r="D51"/>
  <c r="CM50"/>
  <c r="BO50"/>
  <c r="AP50"/>
  <c r="U50"/>
  <c r="D50"/>
  <c r="CM49"/>
  <c r="BO49"/>
  <c r="AP49"/>
  <c r="U49"/>
  <c r="D49"/>
  <c r="CM48"/>
  <c r="BO48"/>
  <c r="AP48"/>
  <c r="U48"/>
  <c r="D48"/>
  <c r="CM47"/>
  <c r="BO47"/>
  <c r="BO45" s="1"/>
  <c r="AP47"/>
  <c r="U47"/>
  <c r="D47"/>
  <c r="CM46"/>
  <c r="BO46"/>
  <c r="AP46"/>
  <c r="U46"/>
  <c r="D46"/>
  <c r="CP45"/>
  <c r="CO45"/>
  <c r="CN45"/>
  <c r="CM45"/>
  <c r="BS45"/>
  <c r="BR45"/>
  <c r="BQ45"/>
  <c r="BP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S45"/>
  <c r="R45"/>
  <c r="Q45"/>
  <c r="P45"/>
  <c r="O45"/>
  <c r="N45"/>
  <c r="M45"/>
  <c r="L45"/>
  <c r="J45"/>
  <c r="H45"/>
  <c r="G45"/>
  <c r="F45"/>
  <c r="E45"/>
  <c r="CM44"/>
  <c r="BO44"/>
  <c r="AP44"/>
  <c r="U44"/>
  <c r="D44"/>
  <c r="CM43"/>
  <c r="BO43"/>
  <c r="AP43"/>
  <c r="U43"/>
  <c r="D43"/>
  <c r="CM42"/>
  <c r="BO42"/>
  <c r="AP42"/>
  <c r="U42"/>
  <c r="CM41"/>
  <c r="BO41"/>
  <c r="AP41"/>
  <c r="U41"/>
  <c r="D41"/>
  <c r="CM40"/>
  <c r="BO40"/>
  <c r="AP40"/>
  <c r="U40"/>
  <c r="D40"/>
  <c r="CM39"/>
  <c r="BO39"/>
  <c r="AP39"/>
  <c r="U39"/>
  <c r="D39"/>
  <c r="CM38"/>
  <c r="BO38"/>
  <c r="AP38"/>
  <c r="U38"/>
  <c r="D38"/>
  <c r="CM37"/>
  <c r="BO37"/>
  <c r="AP37"/>
  <c r="U37"/>
  <c r="D37"/>
  <c r="CM36"/>
  <c r="BO36"/>
  <c r="AP36"/>
  <c r="U36"/>
  <c r="D36"/>
  <c r="CP35"/>
  <c r="CO35"/>
  <c r="CN35"/>
  <c r="CM35"/>
  <c r="BS35"/>
  <c r="BR35"/>
  <c r="BQ35"/>
  <c r="BP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T35"/>
  <c r="S35"/>
  <c r="R35"/>
  <c r="Q35"/>
  <c r="P35"/>
  <c r="O35"/>
  <c r="N35"/>
  <c r="M35"/>
  <c r="L35"/>
  <c r="K35"/>
  <c r="J35"/>
  <c r="I35"/>
  <c r="H35"/>
  <c r="G35"/>
  <c r="F35"/>
  <c r="E35"/>
  <c r="D35"/>
  <c r="CM34"/>
  <c r="BO34"/>
  <c r="AP34"/>
  <c r="U34"/>
  <c r="D34"/>
  <c r="CM33"/>
  <c r="BO33"/>
  <c r="AP33"/>
  <c r="U33"/>
  <c r="D33"/>
  <c r="CM32"/>
  <c r="BO32"/>
  <c r="AP32"/>
  <c r="U32"/>
  <c r="D32"/>
  <c r="CM31"/>
  <c r="BO31"/>
  <c r="AP31"/>
  <c r="U31"/>
  <c r="D31"/>
  <c r="CM30"/>
  <c r="BO30"/>
  <c r="AP30"/>
  <c r="U30"/>
  <c r="D30"/>
  <c r="CM29"/>
  <c r="BO29"/>
  <c r="AP29"/>
  <c r="U29"/>
  <c r="D29"/>
  <c r="CM28"/>
  <c r="BO28"/>
  <c r="AP28"/>
  <c r="U28"/>
  <c r="D28"/>
  <c r="CM27"/>
  <c r="BO27"/>
  <c r="BO25" s="1"/>
  <c r="AP27"/>
  <c r="U27"/>
  <c r="D27"/>
  <c r="CM26"/>
  <c r="BO26"/>
  <c r="AP26"/>
  <c r="U26"/>
  <c r="D26"/>
  <c r="CP25"/>
  <c r="CO25"/>
  <c r="CN25"/>
  <c r="CM25"/>
  <c r="BS25"/>
  <c r="BR25"/>
  <c r="BQ25"/>
  <c r="BP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P25"/>
  <c r="O25"/>
  <c r="N25"/>
  <c r="M25"/>
  <c r="L25"/>
  <c r="K25"/>
  <c r="J25"/>
  <c r="I25"/>
  <c r="H25"/>
  <c r="G25"/>
  <c r="F25"/>
  <c r="E25"/>
  <c r="D25"/>
  <c r="CM24"/>
  <c r="CM64" s="1"/>
  <c r="BO24"/>
  <c r="BO64" s="1"/>
  <c r="AP24"/>
  <c r="AP64" s="1"/>
  <c r="U24"/>
  <c r="D24"/>
  <c r="CM23"/>
  <c r="CM63" s="1"/>
  <c r="BO23"/>
  <c r="BO63" s="1"/>
  <c r="AP23"/>
  <c r="AP63" s="1"/>
  <c r="U23"/>
  <c r="D23"/>
  <c r="CM22"/>
  <c r="CM62" s="1"/>
  <c r="BO22"/>
  <c r="BO62" s="1"/>
  <c r="AP22"/>
  <c r="U22"/>
  <c r="CM21"/>
  <c r="CM61" s="1"/>
  <c r="BO21"/>
  <c r="BO61" s="1"/>
  <c r="AP21"/>
  <c r="AP61" s="1"/>
  <c r="U21"/>
  <c r="CM20"/>
  <c r="CM60" s="1"/>
  <c r="BO20"/>
  <c r="BO60" s="1"/>
  <c r="AP20"/>
  <c r="AP60" s="1"/>
  <c r="U20"/>
  <c r="CM19"/>
  <c r="CM59" s="1"/>
  <c r="BO19"/>
  <c r="BO59" s="1"/>
  <c r="AP19"/>
  <c r="AP59" s="1"/>
  <c r="U19"/>
  <c r="D19"/>
  <c r="CM18"/>
  <c r="CM58" s="1"/>
  <c r="BO18"/>
  <c r="BO58" s="1"/>
  <c r="AP18"/>
  <c r="AP58" s="1"/>
  <c r="U18"/>
  <c r="D18"/>
  <c r="CM17"/>
  <c r="CM57" s="1"/>
  <c r="BO17"/>
  <c r="AP17"/>
  <c r="U17"/>
  <c r="CM16"/>
  <c r="CM56" s="1"/>
  <c r="BO16"/>
  <c r="BO56" s="1"/>
  <c r="AP16"/>
  <c r="AP56" s="1"/>
  <c r="U16"/>
  <c r="D16"/>
  <c r="D15" s="1"/>
  <c r="CP15"/>
  <c r="CO15"/>
  <c r="CN15"/>
  <c r="CM15"/>
  <c r="CM14" s="1"/>
  <c r="BS15"/>
  <c r="BR15"/>
  <c r="BQ15"/>
  <c r="BP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W14" s="1"/>
  <c r="AV15"/>
  <c r="AU15"/>
  <c r="AU14" s="1"/>
  <c r="AT15"/>
  <c r="AS15"/>
  <c r="AR15"/>
  <c r="AR14" s="1"/>
  <c r="AQ15"/>
  <c r="AQ14" s="1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K14" s="1"/>
  <c r="J15"/>
  <c r="J14" s="1"/>
  <c r="I15"/>
  <c r="H15"/>
  <c r="G15"/>
  <c r="E15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V14"/>
  <c r="AT14"/>
  <c r="AS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S14"/>
  <c r="R14"/>
  <c r="Q14"/>
  <c r="P14"/>
  <c r="O14"/>
  <c r="N14"/>
  <c r="M14"/>
  <c r="L14"/>
  <c r="I14"/>
  <c r="H14"/>
  <c r="G14"/>
  <c r="E14"/>
  <c r="AF45" i="4"/>
  <c r="CO45"/>
  <c r="CN45"/>
  <c r="CM45"/>
  <c r="BR45"/>
  <c r="BQ45"/>
  <c r="BP45"/>
  <c r="BO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L45"/>
  <c r="AK45"/>
  <c r="AJ45"/>
  <c r="AI45"/>
  <c r="AH45"/>
  <c r="AG45"/>
  <c r="AE45"/>
  <c r="AD45"/>
  <c r="AC45"/>
  <c r="AB45"/>
  <c r="AA45"/>
  <c r="Z45"/>
  <c r="Y45"/>
  <c r="X45"/>
  <c r="W45"/>
  <c r="V45"/>
  <c r="U45"/>
  <c r="CO35"/>
  <c r="CN35"/>
  <c r="CM35"/>
  <c r="BR35"/>
  <c r="BQ35"/>
  <c r="BP35"/>
  <c r="BO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CO25"/>
  <c r="CN25"/>
  <c r="CM25"/>
  <c r="BR25"/>
  <c r="BQ25"/>
  <c r="BP25"/>
  <c r="BO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U14" s="1"/>
  <c r="AT25"/>
  <c r="AS25"/>
  <c r="AR25"/>
  <c r="AQ25"/>
  <c r="AP25"/>
  <c r="AO25"/>
  <c r="AL25"/>
  <c r="AK25"/>
  <c r="AJ25"/>
  <c r="AI25"/>
  <c r="AH25"/>
  <c r="AG25"/>
  <c r="AF25"/>
  <c r="AE25"/>
  <c r="AD25"/>
  <c r="AC25"/>
  <c r="AB25"/>
  <c r="AA25"/>
  <c r="Y25"/>
  <c r="X25"/>
  <c r="W25"/>
  <c r="V25"/>
  <c r="U25"/>
  <c r="CO15"/>
  <c r="CN15"/>
  <c r="CN14" s="1"/>
  <c r="CM15"/>
  <c r="CM14" s="1"/>
  <c r="BP15"/>
  <c r="BP14" s="1"/>
  <c r="BO15"/>
  <c r="BO14" s="1"/>
  <c r="BK15"/>
  <c r="BK14" s="1"/>
  <c r="BJ15"/>
  <c r="BI15"/>
  <c r="BI14" s="1"/>
  <c r="BH15"/>
  <c r="BG15"/>
  <c r="BG14" s="1"/>
  <c r="BF15"/>
  <c r="BE15"/>
  <c r="BD15"/>
  <c r="BC15"/>
  <c r="BB15"/>
  <c r="BA15"/>
  <c r="BA14" s="1"/>
  <c r="AZ15"/>
  <c r="AY15"/>
  <c r="AX15"/>
  <c r="AW15"/>
  <c r="AV15"/>
  <c r="AU15"/>
  <c r="AT15"/>
  <c r="AT14" s="1"/>
  <c r="AS15"/>
  <c r="AR15"/>
  <c r="AQ15"/>
  <c r="AQ14" s="1"/>
  <c r="AP15"/>
  <c r="AK15"/>
  <c r="AK14" s="1"/>
  <c r="AJ15"/>
  <c r="AJ14" s="1"/>
  <c r="AI15"/>
  <c r="AH15"/>
  <c r="AG15"/>
  <c r="AF15"/>
  <c r="AE15"/>
  <c r="AD15"/>
  <c r="AC15"/>
  <c r="AB15"/>
  <c r="AA15"/>
  <c r="Y15"/>
  <c r="X15"/>
  <c r="W15"/>
  <c r="V15"/>
  <c r="V14" s="1"/>
  <c r="U15"/>
  <c r="G15"/>
  <c r="G14" s="1"/>
  <c r="E55"/>
  <c r="S45"/>
  <c r="R45"/>
  <c r="Q45"/>
  <c r="P45"/>
  <c r="O45"/>
  <c r="N45"/>
  <c r="M45"/>
  <c r="L45"/>
  <c r="K45"/>
  <c r="J45"/>
  <c r="I45"/>
  <c r="H45"/>
  <c r="G45"/>
  <c r="F45"/>
  <c r="E45"/>
  <c r="D45"/>
  <c r="S35"/>
  <c r="R35"/>
  <c r="Q35"/>
  <c r="P35"/>
  <c r="O35"/>
  <c r="N35"/>
  <c r="M35"/>
  <c r="L35"/>
  <c r="K35"/>
  <c r="J35"/>
  <c r="I35"/>
  <c r="H35"/>
  <c r="G35"/>
  <c r="F35"/>
  <c r="E35"/>
  <c r="D35"/>
  <c r="S25"/>
  <c r="R25"/>
  <c r="Q25"/>
  <c r="P25"/>
  <c r="O25"/>
  <c r="N25"/>
  <c r="M25"/>
  <c r="L25"/>
  <c r="K25"/>
  <c r="J25"/>
  <c r="I25"/>
  <c r="H25"/>
  <c r="G25"/>
  <c r="F25"/>
  <c r="E25"/>
  <c r="D25"/>
  <c r="D14" s="1"/>
  <c r="S15"/>
  <c r="R15"/>
  <c r="R14" s="1"/>
  <c r="Q15"/>
  <c r="P15"/>
  <c r="O15"/>
  <c r="N15"/>
  <c r="M15"/>
  <c r="L15"/>
  <c r="K15"/>
  <c r="J15"/>
  <c r="I15"/>
  <c r="H15"/>
  <c r="F15"/>
  <c r="K55" i="5" l="1"/>
  <c r="D57"/>
  <c r="D61"/>
  <c r="D59"/>
  <c r="D58"/>
  <c r="D62"/>
  <c r="AP62"/>
  <c r="AW55"/>
  <c r="U35"/>
  <c r="U14" s="1"/>
  <c r="AP14" i="4"/>
  <c r="BH14"/>
  <c r="AV14"/>
  <c r="BO35" i="5"/>
  <c r="X14" i="4"/>
  <c r="U14"/>
  <c r="AF14"/>
  <c r="J14"/>
  <c r="F14"/>
  <c r="AP25" i="5"/>
  <c r="C25" s="1"/>
  <c r="BO57"/>
  <c r="BO55" s="1"/>
  <c r="S14" i="4"/>
  <c r="AR55" i="5"/>
  <c r="CM55"/>
  <c r="BO15"/>
  <c r="BO14" s="1"/>
  <c r="AP57"/>
  <c r="AP55" s="1"/>
  <c r="AP15"/>
  <c r="T14"/>
  <c r="D14"/>
  <c r="T55"/>
  <c r="D60"/>
  <c r="D56"/>
  <c r="AP45"/>
  <c r="C45" s="1"/>
  <c r="AP35"/>
  <c r="C35" s="1"/>
  <c r="U61"/>
  <c r="U60"/>
  <c r="U59"/>
  <c r="AP14" l="1"/>
  <c r="C15"/>
  <c r="C14" s="1"/>
  <c r="D55"/>
  <c r="U55"/>
  <c r="CO64" i="4" l="1"/>
  <c r="CN64"/>
  <c r="CM64"/>
  <c r="BR64"/>
  <c r="BQ64"/>
  <c r="BP64"/>
  <c r="BO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 s="1"/>
  <c r="S64"/>
  <c r="R64"/>
  <c r="Q64"/>
  <c r="P64"/>
  <c r="O64"/>
  <c r="N64"/>
  <c r="M64"/>
  <c r="L64"/>
  <c r="K64"/>
  <c r="J64"/>
  <c r="I64"/>
  <c r="H64"/>
  <c r="G64"/>
  <c r="F64"/>
  <c r="D64"/>
  <c r="CO63"/>
  <c r="CN63"/>
  <c r="CM63"/>
  <c r="BR63"/>
  <c r="BQ63"/>
  <c r="BP63"/>
  <c r="BO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S63"/>
  <c r="R63"/>
  <c r="Q63"/>
  <c r="P63"/>
  <c r="O63"/>
  <c r="N63"/>
  <c r="M63"/>
  <c r="L63"/>
  <c r="K63"/>
  <c r="J63"/>
  <c r="I63"/>
  <c r="H63"/>
  <c r="G63"/>
  <c r="F63"/>
  <c r="D63"/>
  <c r="CO62"/>
  <c r="CN62"/>
  <c r="CM62"/>
  <c r="BR62"/>
  <c r="BQ62"/>
  <c r="BP62"/>
  <c r="BO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 s="1"/>
  <c r="S62"/>
  <c r="R62"/>
  <c r="Q62"/>
  <c r="P62"/>
  <c r="O62"/>
  <c r="N62"/>
  <c r="M62"/>
  <c r="L62"/>
  <c r="K62"/>
  <c r="J62"/>
  <c r="I62"/>
  <c r="H62"/>
  <c r="G62"/>
  <c r="F62"/>
  <c r="D62"/>
  <c r="CO61"/>
  <c r="CN61"/>
  <c r="CM61"/>
  <c r="BR61"/>
  <c r="BQ61"/>
  <c r="BP61"/>
  <c r="BO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S61"/>
  <c r="R61"/>
  <c r="Q61"/>
  <c r="P61"/>
  <c r="O61"/>
  <c r="N61"/>
  <c r="M61"/>
  <c r="L61"/>
  <c r="K61"/>
  <c r="J61"/>
  <c r="I61"/>
  <c r="H61"/>
  <c r="G61"/>
  <c r="F61"/>
  <c r="D61"/>
  <c r="CO60"/>
  <c r="CN60"/>
  <c r="CM60"/>
  <c r="BR60"/>
  <c r="BQ60"/>
  <c r="BP60"/>
  <c r="BO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G60"/>
  <c r="F60"/>
  <c r="D60"/>
  <c r="CO59"/>
  <c r="CN59"/>
  <c r="CM59"/>
  <c r="BR59"/>
  <c r="BQ59"/>
  <c r="BP59"/>
  <c r="BO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S59"/>
  <c r="R59"/>
  <c r="Q59"/>
  <c r="P59"/>
  <c r="O59"/>
  <c r="N59"/>
  <c r="M59"/>
  <c r="L59"/>
  <c r="K59"/>
  <c r="J59"/>
  <c r="I59"/>
  <c r="H59"/>
  <c r="G59"/>
  <c r="F59"/>
  <c r="D59"/>
  <c r="CO58"/>
  <c r="CN58"/>
  <c r="CM58"/>
  <c r="BR58"/>
  <c r="BQ58"/>
  <c r="BP58"/>
  <c r="BO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 s="1"/>
  <c r="S58"/>
  <c r="R58"/>
  <c r="Q58"/>
  <c r="P58"/>
  <c r="O58"/>
  <c r="N58"/>
  <c r="M58"/>
  <c r="L58"/>
  <c r="K58"/>
  <c r="J58"/>
  <c r="I58"/>
  <c r="H58"/>
  <c r="G58"/>
  <c r="F58"/>
  <c r="D58"/>
  <c r="CO57"/>
  <c r="CN57"/>
  <c r="CM57"/>
  <c r="BR57"/>
  <c r="BQ57"/>
  <c r="BP57"/>
  <c r="BO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 s="1"/>
  <c r="S57"/>
  <c r="R57"/>
  <c r="Q57"/>
  <c r="P57"/>
  <c r="O57"/>
  <c r="N57"/>
  <c r="M57"/>
  <c r="L57"/>
  <c r="K57"/>
  <c r="J57"/>
  <c r="I57"/>
  <c r="H57"/>
  <c r="G57"/>
  <c r="F57"/>
  <c r="D57"/>
  <c r="CO56"/>
  <c r="CN56"/>
  <c r="CM56"/>
  <c r="BR56"/>
  <c r="BQ56"/>
  <c r="BP56"/>
  <c r="BO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T55" s="1"/>
  <c r="AS56"/>
  <c r="AR56"/>
  <c r="AQ56"/>
  <c r="AQ55" s="1"/>
  <c r="AP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 s="1"/>
  <c r="S56"/>
  <c r="R56"/>
  <c r="R55" s="1"/>
  <c r="Q56"/>
  <c r="Q55" s="1"/>
  <c r="P56"/>
  <c r="P55" s="1"/>
  <c r="O56"/>
  <c r="O55" s="1"/>
  <c r="N56"/>
  <c r="N55" s="1"/>
  <c r="M56"/>
  <c r="M55" s="1"/>
  <c r="L56"/>
  <c r="L55" s="1"/>
  <c r="K56"/>
  <c r="K55" s="1"/>
  <c r="J56"/>
  <c r="J55" s="1"/>
  <c r="I56"/>
  <c r="I55" s="1"/>
  <c r="H56"/>
  <c r="H55" s="1"/>
  <c r="G56"/>
  <c r="G55" s="1"/>
  <c r="F56"/>
  <c r="F55" s="1"/>
  <c r="D56"/>
  <c r="D55" s="1"/>
  <c r="CO55"/>
  <c r="CN55"/>
  <c r="CM55"/>
  <c r="BR55"/>
  <c r="BQ55"/>
  <c r="BO55"/>
  <c r="BM55"/>
  <c r="BL55"/>
  <c r="BK55"/>
  <c r="BJ55"/>
  <c r="BI55"/>
  <c r="BH55"/>
  <c r="BG55"/>
  <c r="BF55"/>
  <c r="BE55"/>
  <c r="BD55"/>
  <c r="BC55"/>
  <c r="BB55"/>
  <c r="AZ55"/>
  <c r="AY55"/>
  <c r="AX55"/>
  <c r="AW55"/>
  <c r="AV55"/>
  <c r="AU55"/>
  <c r="AS55"/>
  <c r="AR55"/>
  <c r="AP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U55"/>
  <c r="T54"/>
  <c r="CL53"/>
  <c r="BN53"/>
  <c r="CL52"/>
  <c r="BN52"/>
  <c r="CL51"/>
  <c r="BN51"/>
  <c r="BN50"/>
  <c r="BN49"/>
  <c r="T48"/>
  <c r="CL47"/>
  <c r="T47"/>
  <c r="CL46"/>
  <c r="CL45" s="1"/>
  <c r="BN46"/>
  <c r="BN45" s="1"/>
  <c r="T46"/>
  <c r="T44"/>
  <c r="CL43"/>
  <c r="BN43"/>
  <c r="T43"/>
  <c r="CL42"/>
  <c r="BN42"/>
  <c r="CL41"/>
  <c r="T38"/>
  <c r="CL37"/>
  <c r="T37"/>
  <c r="CL36"/>
  <c r="CL35" s="1"/>
  <c r="BN36"/>
  <c r="BN35" s="1"/>
  <c r="T36"/>
  <c r="T35"/>
  <c r="T34"/>
  <c r="CL33"/>
  <c r="BN33"/>
  <c r="T33"/>
  <c r="CL32"/>
  <c r="BN32"/>
  <c r="T32"/>
  <c r="BN31"/>
  <c r="BN30"/>
  <c r="T28"/>
  <c r="CL27"/>
  <c r="T27"/>
  <c r="CL26"/>
  <c r="CL25" s="1"/>
  <c r="BN26"/>
  <c r="BN25" s="1"/>
  <c r="T26"/>
  <c r="T25"/>
  <c r="T14" s="1"/>
  <c r="CL64"/>
  <c r="AO64"/>
  <c r="T24"/>
  <c r="CL23"/>
  <c r="CL63" s="1"/>
  <c r="BN23"/>
  <c r="BN63" s="1"/>
  <c r="AO63"/>
  <c r="T23"/>
  <c r="CL62"/>
  <c r="BN22"/>
  <c r="BN62" s="1"/>
  <c r="AO62"/>
  <c r="T22"/>
  <c r="CL61"/>
  <c r="BN21"/>
  <c r="BN61" s="1"/>
  <c r="AO61"/>
  <c r="CL60"/>
  <c r="BN20"/>
  <c r="BN60" s="1"/>
  <c r="AO60"/>
  <c r="CL59"/>
  <c r="BN59"/>
  <c r="AO59"/>
  <c r="CL58"/>
  <c r="BN58"/>
  <c r="AO58"/>
  <c r="T18"/>
  <c r="CL17"/>
  <c r="CL57" s="1"/>
  <c r="BN57"/>
  <c r="AO57"/>
  <c r="T17"/>
  <c r="CL16"/>
  <c r="CL56" s="1"/>
  <c r="BN16"/>
  <c r="BN56" s="1"/>
  <c r="AO56"/>
  <c r="T16"/>
  <c r="CL15"/>
  <c r="BR15"/>
  <c r="BQ15"/>
  <c r="BM15"/>
  <c r="BL15"/>
  <c r="AL15"/>
  <c r="BM14"/>
  <c r="BL14"/>
  <c r="BS15" i="3"/>
  <c r="BS14" s="1"/>
  <c r="BS25"/>
  <c r="BS35"/>
  <c r="BS45"/>
  <c r="BS56"/>
  <c r="BS55" s="1"/>
  <c r="BS57"/>
  <c r="BS58"/>
  <c r="BS59"/>
  <c r="BS60"/>
  <c r="BS61"/>
  <c r="BS62"/>
  <c r="BS63"/>
  <c r="BS64"/>
  <c r="T63" i="4" l="1"/>
  <c r="BA55"/>
  <c r="S55"/>
  <c r="T45"/>
  <c r="BP55"/>
  <c r="V55"/>
  <c r="CL55"/>
  <c r="T61"/>
  <c r="BN64"/>
  <c r="BN55" s="1"/>
  <c r="BN15"/>
  <c r="AO15"/>
  <c r="AO55"/>
  <c r="T59"/>
  <c r="C15"/>
  <c r="CP64" i="3"/>
  <c r="CO64"/>
  <c r="CN64"/>
  <c r="BR64"/>
  <c r="BQ64"/>
  <c r="BQ55" s="1"/>
  <c r="BP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E64"/>
  <c r="D64"/>
  <c r="CP63"/>
  <c r="CO63"/>
  <c r="CN63"/>
  <c r="BR63"/>
  <c r="BQ63"/>
  <c r="BP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T63"/>
  <c r="S63"/>
  <c r="R63"/>
  <c r="Q63"/>
  <c r="P63"/>
  <c r="O63"/>
  <c r="N63"/>
  <c r="M63"/>
  <c r="L63"/>
  <c r="K63"/>
  <c r="J63"/>
  <c r="I63"/>
  <c r="H63"/>
  <c r="G63"/>
  <c r="E63"/>
  <c r="D63" s="1"/>
  <c r="CP62"/>
  <c r="CO62"/>
  <c r="CN62"/>
  <c r="BR62"/>
  <c r="BQ62"/>
  <c r="BP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T62"/>
  <c r="S62"/>
  <c r="R62"/>
  <c r="Q62"/>
  <c r="P62"/>
  <c r="O62"/>
  <c r="N62"/>
  <c r="M62"/>
  <c r="L62"/>
  <c r="K62"/>
  <c r="J62"/>
  <c r="I62"/>
  <c r="H62"/>
  <c r="G62"/>
  <c r="E62"/>
  <c r="CP61"/>
  <c r="CO61"/>
  <c r="CN61"/>
  <c r="BR61"/>
  <c r="BQ61"/>
  <c r="BP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T61"/>
  <c r="S61"/>
  <c r="R61"/>
  <c r="Q61"/>
  <c r="P61"/>
  <c r="O61"/>
  <c r="N61"/>
  <c r="M61"/>
  <c r="L61"/>
  <c r="K61"/>
  <c r="J61"/>
  <c r="I61"/>
  <c r="H61"/>
  <c r="G61"/>
  <c r="E61"/>
  <c r="CP60"/>
  <c r="CO60"/>
  <c r="CN60"/>
  <c r="BR60"/>
  <c r="BQ60"/>
  <c r="BP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T60"/>
  <c r="S60"/>
  <c r="S55" s="1"/>
  <c r="R60"/>
  <c r="Q60"/>
  <c r="P60"/>
  <c r="O60"/>
  <c r="N60"/>
  <c r="M60"/>
  <c r="L60"/>
  <c r="K60"/>
  <c r="J60"/>
  <c r="I60"/>
  <c r="H60"/>
  <c r="G60"/>
  <c r="E60"/>
  <c r="CP59"/>
  <c r="CO59"/>
  <c r="CN59"/>
  <c r="BR59"/>
  <c r="BQ59"/>
  <c r="BP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N59"/>
  <c r="AM59"/>
  <c r="AL59"/>
  <c r="AK59"/>
  <c r="AJ59"/>
  <c r="AI59"/>
  <c r="AH59"/>
  <c r="AG59"/>
  <c r="AF59"/>
  <c r="AF55" s="1"/>
  <c r="AE59"/>
  <c r="AD59"/>
  <c r="AD55" s="1"/>
  <c r="AC59"/>
  <c r="AB59"/>
  <c r="AB55" s="1"/>
  <c r="AA59"/>
  <c r="AA55" s="1"/>
  <c r="Z59"/>
  <c r="Z55" s="1"/>
  <c r="Y59"/>
  <c r="X59"/>
  <c r="X55" s="1"/>
  <c r="W59"/>
  <c r="V59"/>
  <c r="T59"/>
  <c r="S59"/>
  <c r="R59"/>
  <c r="Q59"/>
  <c r="P59"/>
  <c r="O59"/>
  <c r="N59"/>
  <c r="M59"/>
  <c r="L59"/>
  <c r="K59"/>
  <c r="J59"/>
  <c r="I59"/>
  <c r="H59"/>
  <c r="G59"/>
  <c r="E59"/>
  <c r="CP58"/>
  <c r="CO58"/>
  <c r="CN58"/>
  <c r="BR58"/>
  <c r="BQ58"/>
  <c r="BP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 s="1"/>
  <c r="T58"/>
  <c r="S58"/>
  <c r="R58"/>
  <c r="Q58"/>
  <c r="P58"/>
  <c r="O58"/>
  <c r="N58"/>
  <c r="M58"/>
  <c r="L58"/>
  <c r="K58"/>
  <c r="J58"/>
  <c r="I58"/>
  <c r="H58"/>
  <c r="G58"/>
  <c r="E58"/>
  <c r="CP57"/>
  <c r="CO57"/>
  <c r="CN57"/>
  <c r="BR57"/>
  <c r="BQ57"/>
  <c r="BP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T57"/>
  <c r="S57"/>
  <c r="R57"/>
  <c r="Q57"/>
  <c r="P57"/>
  <c r="O57"/>
  <c r="N57"/>
  <c r="M57"/>
  <c r="L57"/>
  <c r="K57"/>
  <c r="J57"/>
  <c r="I57"/>
  <c r="H57"/>
  <c r="G57"/>
  <c r="E57"/>
  <c r="CP56"/>
  <c r="CO56"/>
  <c r="CN56"/>
  <c r="BR56"/>
  <c r="BQ56"/>
  <c r="BP56"/>
  <c r="BN56"/>
  <c r="BM56"/>
  <c r="BL56"/>
  <c r="BK56"/>
  <c r="BJ56"/>
  <c r="BI56"/>
  <c r="BI55" s="1"/>
  <c r="BH56"/>
  <c r="BG56"/>
  <c r="BF56"/>
  <c r="BE56"/>
  <c r="BD56"/>
  <c r="BC56"/>
  <c r="BB56"/>
  <c r="BA56"/>
  <c r="AZ56"/>
  <c r="AY56"/>
  <c r="AX56"/>
  <c r="AW56"/>
  <c r="AW55" s="1"/>
  <c r="AV56"/>
  <c r="AU56"/>
  <c r="AT56"/>
  <c r="AS56"/>
  <c r="AR56"/>
  <c r="AQ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 s="1"/>
  <c r="T56"/>
  <c r="T55" s="1"/>
  <c r="S56"/>
  <c r="R56"/>
  <c r="Q56"/>
  <c r="P56"/>
  <c r="O56"/>
  <c r="N56"/>
  <c r="M56"/>
  <c r="L56"/>
  <c r="K56"/>
  <c r="K55" s="1"/>
  <c r="J56"/>
  <c r="J55" s="1"/>
  <c r="I56"/>
  <c r="H56"/>
  <c r="H55" s="1"/>
  <c r="G56"/>
  <c r="G55" s="1"/>
  <c r="E56"/>
  <c r="CP55"/>
  <c r="CO55"/>
  <c r="CN55"/>
  <c r="BR55"/>
  <c r="BP55"/>
  <c r="BN55"/>
  <c r="BM55"/>
  <c r="BL55"/>
  <c r="BK55"/>
  <c r="BJ55"/>
  <c r="BH55"/>
  <c r="BG55"/>
  <c r="BF55"/>
  <c r="BE55"/>
  <c r="BD55"/>
  <c r="BC55"/>
  <c r="BA55"/>
  <c r="AZ55"/>
  <c r="AY55"/>
  <c r="AX55"/>
  <c r="AT55"/>
  <c r="AS55"/>
  <c r="AN55"/>
  <c r="AM55"/>
  <c r="AL55"/>
  <c r="AK55"/>
  <c r="AJ55"/>
  <c r="AI55"/>
  <c r="AH55"/>
  <c r="AE55"/>
  <c r="AC55"/>
  <c r="Y55"/>
  <c r="W55"/>
  <c r="R55"/>
  <c r="Q55"/>
  <c r="P55"/>
  <c r="O55"/>
  <c r="N55"/>
  <c r="M55"/>
  <c r="L55"/>
  <c r="I55"/>
  <c r="F55"/>
  <c r="E55"/>
  <c r="CM54"/>
  <c r="BO54"/>
  <c r="AP54"/>
  <c r="U54"/>
  <c r="D54"/>
  <c r="CM53"/>
  <c r="BO53"/>
  <c r="AP53"/>
  <c r="U53"/>
  <c r="D53"/>
  <c r="CM52"/>
  <c r="BO52"/>
  <c r="AP52"/>
  <c r="U52"/>
  <c r="D52"/>
  <c r="C52" s="1"/>
  <c r="CM51"/>
  <c r="BO51"/>
  <c r="AP51"/>
  <c r="U51"/>
  <c r="D51"/>
  <c r="CM50"/>
  <c r="BO50"/>
  <c r="AP50"/>
  <c r="U50"/>
  <c r="D50"/>
  <c r="CM49"/>
  <c r="BO49"/>
  <c r="AP49"/>
  <c r="U49"/>
  <c r="D49"/>
  <c r="CM48"/>
  <c r="BO48"/>
  <c r="AP48"/>
  <c r="U48"/>
  <c r="D48"/>
  <c r="CM47"/>
  <c r="BO47"/>
  <c r="AP47"/>
  <c r="U47"/>
  <c r="D47"/>
  <c r="CM46"/>
  <c r="BO46"/>
  <c r="AP46"/>
  <c r="U46"/>
  <c r="D46"/>
  <c r="CP45"/>
  <c r="CO45"/>
  <c r="CN45"/>
  <c r="CM45"/>
  <c r="BR45"/>
  <c r="BQ45"/>
  <c r="BP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V14" s="1"/>
  <c r="T45"/>
  <c r="S45"/>
  <c r="R45"/>
  <c r="Q45"/>
  <c r="P45"/>
  <c r="O45"/>
  <c r="N45"/>
  <c r="M45"/>
  <c r="L45"/>
  <c r="K45"/>
  <c r="J45"/>
  <c r="I45"/>
  <c r="H45"/>
  <c r="G45"/>
  <c r="F45"/>
  <c r="E45"/>
  <c r="CM44"/>
  <c r="BO44"/>
  <c r="AP44"/>
  <c r="U44"/>
  <c r="D44"/>
  <c r="CM43"/>
  <c r="BO43"/>
  <c r="AP43"/>
  <c r="C43" s="1"/>
  <c r="U43"/>
  <c r="D43"/>
  <c r="CM42"/>
  <c r="BO42"/>
  <c r="AP42"/>
  <c r="U42"/>
  <c r="D42"/>
  <c r="CM41"/>
  <c r="BO41"/>
  <c r="AP41"/>
  <c r="U41"/>
  <c r="D41"/>
  <c r="CM40"/>
  <c r="BO40"/>
  <c r="BO60" s="1"/>
  <c r="AP40"/>
  <c r="U40"/>
  <c r="D40"/>
  <c r="CM39"/>
  <c r="BO39"/>
  <c r="AP39"/>
  <c r="U39"/>
  <c r="D39"/>
  <c r="CM38"/>
  <c r="BO38"/>
  <c r="AP38"/>
  <c r="U38"/>
  <c r="D38"/>
  <c r="CM37"/>
  <c r="BO37"/>
  <c r="AP37"/>
  <c r="U37"/>
  <c r="D37"/>
  <c r="CM36"/>
  <c r="BO36"/>
  <c r="AP36"/>
  <c r="U36"/>
  <c r="D36"/>
  <c r="CP35"/>
  <c r="CO35"/>
  <c r="CN35"/>
  <c r="BR35"/>
  <c r="BQ35"/>
  <c r="BP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CM34"/>
  <c r="BO34"/>
  <c r="AP34"/>
  <c r="U34"/>
  <c r="D34"/>
  <c r="CM33"/>
  <c r="BO33"/>
  <c r="AP33"/>
  <c r="C33" s="1"/>
  <c r="U33"/>
  <c r="D33"/>
  <c r="CM32"/>
  <c r="BO32"/>
  <c r="AP32"/>
  <c r="U32"/>
  <c r="D32"/>
  <c r="CM31"/>
  <c r="BO31"/>
  <c r="AP31"/>
  <c r="U31"/>
  <c r="D31"/>
  <c r="CM30"/>
  <c r="BO30"/>
  <c r="AP30"/>
  <c r="U30"/>
  <c r="D30"/>
  <c r="CM29"/>
  <c r="BO29"/>
  <c r="AP29"/>
  <c r="U29"/>
  <c r="D29"/>
  <c r="CM28"/>
  <c r="BO28"/>
  <c r="AP28"/>
  <c r="U28"/>
  <c r="D28"/>
  <c r="CM27"/>
  <c r="BO27"/>
  <c r="AP27"/>
  <c r="U27"/>
  <c r="D27"/>
  <c r="CM26"/>
  <c r="BO26"/>
  <c r="AP26"/>
  <c r="U26"/>
  <c r="D26"/>
  <c r="C26" s="1"/>
  <c r="CP25"/>
  <c r="CO25"/>
  <c r="CN25"/>
  <c r="CM25"/>
  <c r="BR25"/>
  <c r="BQ25"/>
  <c r="BP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N25"/>
  <c r="AM25"/>
  <c r="AL25"/>
  <c r="AK25"/>
  <c r="AJ25"/>
  <c r="AI25"/>
  <c r="AH25"/>
  <c r="AG25"/>
  <c r="AF25"/>
  <c r="AE25"/>
  <c r="AE14" s="1"/>
  <c r="AD25"/>
  <c r="AC25"/>
  <c r="AC14" s="1"/>
  <c r="AB25"/>
  <c r="AA25"/>
  <c r="AA14" s="1"/>
  <c r="Z25"/>
  <c r="Y25"/>
  <c r="X25"/>
  <c r="W25"/>
  <c r="W14" s="1"/>
  <c r="V25"/>
  <c r="T25"/>
  <c r="S25"/>
  <c r="R25"/>
  <c r="Q25"/>
  <c r="P25"/>
  <c r="O25"/>
  <c r="N25"/>
  <c r="M25"/>
  <c r="L25"/>
  <c r="K25"/>
  <c r="J25"/>
  <c r="I25"/>
  <c r="H25"/>
  <c r="G25"/>
  <c r="F25"/>
  <c r="E25"/>
  <c r="CM24"/>
  <c r="BO24"/>
  <c r="BO64" s="1"/>
  <c r="I41" i="8" s="1"/>
  <c r="AP24" i="3"/>
  <c r="U24"/>
  <c r="D24"/>
  <c r="CM23"/>
  <c r="CM63" s="1"/>
  <c r="BO23"/>
  <c r="AP23"/>
  <c r="U23"/>
  <c r="D23"/>
  <c r="CM22"/>
  <c r="CM62" s="1"/>
  <c r="BO22"/>
  <c r="BO62" s="1"/>
  <c r="AP22"/>
  <c r="U22"/>
  <c r="D22"/>
  <c r="C22" s="1"/>
  <c r="CM21"/>
  <c r="BO21"/>
  <c r="AP21"/>
  <c r="U21"/>
  <c r="D21"/>
  <c r="CM20"/>
  <c r="BO20"/>
  <c r="AP20"/>
  <c r="U20"/>
  <c r="D20"/>
  <c r="CM19"/>
  <c r="BO19"/>
  <c r="AP19"/>
  <c r="U19"/>
  <c r="D19"/>
  <c r="CM18"/>
  <c r="BO18"/>
  <c r="AP18"/>
  <c r="U18"/>
  <c r="D18"/>
  <c r="CM17"/>
  <c r="CM57" s="1"/>
  <c r="BO17"/>
  <c r="AP17"/>
  <c r="U17"/>
  <c r="D17"/>
  <c r="CM16"/>
  <c r="CM56" s="1"/>
  <c r="BO16"/>
  <c r="BO56" s="1"/>
  <c r="AP16"/>
  <c r="U16"/>
  <c r="D16"/>
  <c r="C16" s="1"/>
  <c r="CP15"/>
  <c r="CO15"/>
  <c r="CN15"/>
  <c r="CN14" s="1"/>
  <c r="CM15"/>
  <c r="BR15"/>
  <c r="BR14" s="1"/>
  <c r="BQ15"/>
  <c r="BP15"/>
  <c r="BN15"/>
  <c r="BM15"/>
  <c r="BL15"/>
  <c r="BK15"/>
  <c r="BJ15"/>
  <c r="BJ14" s="1"/>
  <c r="BI15"/>
  <c r="BH15"/>
  <c r="BG15"/>
  <c r="BF15"/>
  <c r="BE15"/>
  <c r="BD15"/>
  <c r="BC15"/>
  <c r="BB15"/>
  <c r="BA15"/>
  <c r="AZ15"/>
  <c r="AY15"/>
  <c r="AX15"/>
  <c r="AW15"/>
  <c r="AV15"/>
  <c r="AV14" s="1"/>
  <c r="AU15"/>
  <c r="AT15"/>
  <c r="AS15"/>
  <c r="AR15"/>
  <c r="AQ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T15"/>
  <c r="S15"/>
  <c r="R15"/>
  <c r="Q15"/>
  <c r="P15"/>
  <c r="O15"/>
  <c r="N15"/>
  <c r="M15"/>
  <c r="L15"/>
  <c r="K15"/>
  <c r="J15"/>
  <c r="I15"/>
  <c r="H15"/>
  <c r="G15"/>
  <c r="E15"/>
  <c r="BN14"/>
  <c r="BM14"/>
  <c r="BL14"/>
  <c r="BK14"/>
  <c r="BH14"/>
  <c r="BG14"/>
  <c r="BF14"/>
  <c r="BE14"/>
  <c r="BD14"/>
  <c r="BC14"/>
  <c r="BA14"/>
  <c r="AZ14"/>
  <c r="AY14"/>
  <c r="AX14"/>
  <c r="AN14"/>
  <c r="AM14"/>
  <c r="AK14"/>
  <c r="AJ14"/>
  <c r="AI14"/>
  <c r="AH14"/>
  <c r="AF14"/>
  <c r="AD14"/>
  <c r="AB14"/>
  <c r="Z14"/>
  <c r="X14"/>
  <c r="S14"/>
  <c r="R14"/>
  <c r="Q14"/>
  <c r="P14"/>
  <c r="O14"/>
  <c r="N14"/>
  <c r="M14"/>
  <c r="L14"/>
  <c r="I14"/>
  <c r="E14"/>
  <c r="CM54" i="1"/>
  <c r="CM53"/>
  <c r="CM52"/>
  <c r="CM51"/>
  <c r="CM50"/>
  <c r="CM49"/>
  <c r="CM48"/>
  <c r="CM47"/>
  <c r="CM46"/>
  <c r="CM44"/>
  <c r="CM43"/>
  <c r="CM42"/>
  <c r="CM41"/>
  <c r="CM40"/>
  <c r="CM39"/>
  <c r="CM38"/>
  <c r="CM37"/>
  <c r="CM36"/>
  <c r="CM34"/>
  <c r="CM33"/>
  <c r="CM32"/>
  <c r="CM31"/>
  <c r="CM30"/>
  <c r="CM29"/>
  <c r="CM28"/>
  <c r="CM27"/>
  <c r="CM26"/>
  <c r="CM24"/>
  <c r="CM23"/>
  <c r="CM22"/>
  <c r="CM21"/>
  <c r="CM20"/>
  <c r="CM19"/>
  <c r="CM18"/>
  <c r="CM17"/>
  <c r="CM16"/>
  <c r="BO54"/>
  <c r="BO53"/>
  <c r="BO52"/>
  <c r="BO51"/>
  <c r="BO50"/>
  <c r="BO49"/>
  <c r="BO48"/>
  <c r="BO47"/>
  <c r="BO46"/>
  <c r="BO44"/>
  <c r="BO43"/>
  <c r="BO42"/>
  <c r="BO41"/>
  <c r="BO40"/>
  <c r="BO39"/>
  <c r="BO38"/>
  <c r="BO37"/>
  <c r="BO36"/>
  <c r="BO34"/>
  <c r="BO33"/>
  <c r="BO32"/>
  <c r="BO31"/>
  <c r="BO30"/>
  <c r="BO29"/>
  <c r="BO28"/>
  <c r="BO27"/>
  <c r="BO26"/>
  <c r="BO24"/>
  <c r="BO23"/>
  <c r="BO22"/>
  <c r="BO21"/>
  <c r="BO20"/>
  <c r="BO19"/>
  <c r="BO18"/>
  <c r="BO17"/>
  <c r="BO16"/>
  <c r="AP54"/>
  <c r="C54" s="1"/>
  <c r="AP53"/>
  <c r="AP52"/>
  <c r="AP51"/>
  <c r="AP50"/>
  <c r="AP49"/>
  <c r="AP48"/>
  <c r="AP47"/>
  <c r="AP57" s="1"/>
  <c r="AP46"/>
  <c r="AP44"/>
  <c r="C44" s="1"/>
  <c r="AP43"/>
  <c r="C43" s="1"/>
  <c r="AP42"/>
  <c r="AP41"/>
  <c r="AP40"/>
  <c r="AP39"/>
  <c r="AP38"/>
  <c r="C38" s="1"/>
  <c r="AP37"/>
  <c r="AP36"/>
  <c r="AP34"/>
  <c r="C34" s="1"/>
  <c r="AP33"/>
  <c r="C33" s="1"/>
  <c r="AP32"/>
  <c r="AP31"/>
  <c r="AP30"/>
  <c r="AP29"/>
  <c r="AP28"/>
  <c r="C28" s="1"/>
  <c r="AP27"/>
  <c r="AP26"/>
  <c r="AP24"/>
  <c r="C24" s="1"/>
  <c r="AP23"/>
  <c r="C23" s="1"/>
  <c r="AP22"/>
  <c r="AP21"/>
  <c r="AP20"/>
  <c r="AP19"/>
  <c r="AP18"/>
  <c r="C18" s="1"/>
  <c r="AP17"/>
  <c r="AP16"/>
  <c r="AQ15"/>
  <c r="CP64"/>
  <c r="CO64"/>
  <c r="CN64"/>
  <c r="CM64"/>
  <c r="E42" i="8" s="1"/>
  <c r="CP63" i="1"/>
  <c r="CO63"/>
  <c r="CN63"/>
  <c r="CM63"/>
  <c r="CP62"/>
  <c r="CO62"/>
  <c r="CN62"/>
  <c r="CM62"/>
  <c r="CP61"/>
  <c r="CO61"/>
  <c r="CN61"/>
  <c r="CM61"/>
  <c r="CP60"/>
  <c r="CO60"/>
  <c r="CN60"/>
  <c r="CM60"/>
  <c r="CP59"/>
  <c r="CO59"/>
  <c r="CN59"/>
  <c r="CM59"/>
  <c r="CP58"/>
  <c r="CO58"/>
  <c r="CN58"/>
  <c r="CM58"/>
  <c r="CP57"/>
  <c r="CO57"/>
  <c r="CN57"/>
  <c r="CM57"/>
  <c r="CP56"/>
  <c r="CO56"/>
  <c r="CN56"/>
  <c r="CM56"/>
  <c r="BS64"/>
  <c r="BR64"/>
  <c r="BQ64"/>
  <c r="BP64"/>
  <c r="BS63"/>
  <c r="BR63"/>
  <c r="BQ63"/>
  <c r="BP63"/>
  <c r="BO63"/>
  <c r="BS62"/>
  <c r="BR62"/>
  <c r="BQ62"/>
  <c r="BP62"/>
  <c r="BO62"/>
  <c r="BS61"/>
  <c r="BR61"/>
  <c r="BQ61"/>
  <c r="BP61"/>
  <c r="BO61"/>
  <c r="BS60"/>
  <c r="BR60"/>
  <c r="BQ60"/>
  <c r="BP60"/>
  <c r="BO60"/>
  <c r="BS59"/>
  <c r="BR59"/>
  <c r="BQ59"/>
  <c r="BP59"/>
  <c r="BO59"/>
  <c r="BS58"/>
  <c r="BR58"/>
  <c r="BQ58"/>
  <c r="BP58"/>
  <c r="BO58"/>
  <c r="BS57"/>
  <c r="BR57"/>
  <c r="BQ57"/>
  <c r="BP57"/>
  <c r="BS56"/>
  <c r="BR56"/>
  <c r="BQ56"/>
  <c r="BP56"/>
  <c r="BO56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AN56"/>
  <c r="AM56"/>
  <c r="AL56"/>
  <c r="AK56"/>
  <c r="AJ56"/>
  <c r="AI56"/>
  <c r="AH56"/>
  <c r="AG56"/>
  <c r="AF56"/>
  <c r="AE56"/>
  <c r="AD56"/>
  <c r="AC56"/>
  <c r="AB56"/>
  <c r="AB55" s="1"/>
  <c r="AA56"/>
  <c r="Z56"/>
  <c r="Y56"/>
  <c r="X56"/>
  <c r="W56"/>
  <c r="V56"/>
  <c r="T64"/>
  <c r="S64"/>
  <c r="R64"/>
  <c r="Q64"/>
  <c r="P64"/>
  <c r="O64"/>
  <c r="N64"/>
  <c r="M64"/>
  <c r="L64"/>
  <c r="K64"/>
  <c r="J64"/>
  <c r="I64"/>
  <c r="H64"/>
  <c r="G64"/>
  <c r="T63"/>
  <c r="S63"/>
  <c r="R63"/>
  <c r="Q63"/>
  <c r="P63"/>
  <c r="O63"/>
  <c r="N63"/>
  <c r="M63"/>
  <c r="L63"/>
  <c r="K63"/>
  <c r="J63"/>
  <c r="I63"/>
  <c r="H63"/>
  <c r="G63"/>
  <c r="T62"/>
  <c r="S62"/>
  <c r="R62"/>
  <c r="Q62"/>
  <c r="P62"/>
  <c r="O62"/>
  <c r="N62"/>
  <c r="M62"/>
  <c r="L62"/>
  <c r="K62"/>
  <c r="J62"/>
  <c r="I62"/>
  <c r="H62"/>
  <c r="G62"/>
  <c r="T61"/>
  <c r="S61"/>
  <c r="R61"/>
  <c r="Q61"/>
  <c r="P61"/>
  <c r="O61"/>
  <c r="N61"/>
  <c r="M61"/>
  <c r="L61"/>
  <c r="K61"/>
  <c r="J61"/>
  <c r="I61"/>
  <c r="H61"/>
  <c r="G61"/>
  <c r="T60"/>
  <c r="S60"/>
  <c r="R60"/>
  <c r="Q60"/>
  <c r="P60"/>
  <c r="O60"/>
  <c r="N60"/>
  <c r="M60"/>
  <c r="L60"/>
  <c r="K60"/>
  <c r="J60"/>
  <c r="I60"/>
  <c r="H60"/>
  <c r="G60"/>
  <c r="T59"/>
  <c r="S59"/>
  <c r="R59"/>
  <c r="Q59"/>
  <c r="P59"/>
  <c r="O59"/>
  <c r="N59"/>
  <c r="M59"/>
  <c r="L59"/>
  <c r="K59"/>
  <c r="J59"/>
  <c r="I59"/>
  <c r="H59"/>
  <c r="G59"/>
  <c r="T58"/>
  <c r="S58"/>
  <c r="R58"/>
  <c r="Q58"/>
  <c r="P58"/>
  <c r="O58"/>
  <c r="N58"/>
  <c r="M58"/>
  <c r="L58"/>
  <c r="K58"/>
  <c r="J58"/>
  <c r="I58"/>
  <c r="H58"/>
  <c r="G58"/>
  <c r="T57"/>
  <c r="S57"/>
  <c r="R57"/>
  <c r="Q57"/>
  <c r="P57"/>
  <c r="O57"/>
  <c r="N57"/>
  <c r="M57"/>
  <c r="L57"/>
  <c r="K57"/>
  <c r="J57"/>
  <c r="I57"/>
  <c r="H57"/>
  <c r="G57"/>
  <c r="T56"/>
  <c r="S56"/>
  <c r="R56"/>
  <c r="Q56"/>
  <c r="P56"/>
  <c r="O56"/>
  <c r="N56"/>
  <c r="M56"/>
  <c r="L56"/>
  <c r="K56"/>
  <c r="J56"/>
  <c r="I56"/>
  <c r="H56"/>
  <c r="G56"/>
  <c r="E64"/>
  <c r="E63"/>
  <c r="E62"/>
  <c r="E61"/>
  <c r="E60"/>
  <c r="E59"/>
  <c r="E58"/>
  <c r="E57"/>
  <c r="E56"/>
  <c r="CM64" i="3" l="1"/>
  <c r="I42" i="8" s="1"/>
  <c r="J42" s="1"/>
  <c r="I51"/>
  <c r="J51" s="1"/>
  <c r="J41"/>
  <c r="E52"/>
  <c r="F52" s="1"/>
  <c r="F42"/>
  <c r="C48" i="3"/>
  <c r="BB14"/>
  <c r="C46"/>
  <c r="U45"/>
  <c r="V55"/>
  <c r="D45"/>
  <c r="AR55"/>
  <c r="C36"/>
  <c r="BO58"/>
  <c r="AP61"/>
  <c r="BO35"/>
  <c r="G14"/>
  <c r="AP59"/>
  <c r="BI14"/>
  <c r="AV55"/>
  <c r="Y14"/>
  <c r="BO15"/>
  <c r="BO57" i="1"/>
  <c r="AP59"/>
  <c r="AP61"/>
  <c r="AP60"/>
  <c r="BO64"/>
  <c r="E41" i="8" s="1"/>
  <c r="AP63" i="1"/>
  <c r="E37" i="8" s="1"/>
  <c r="AS14" i="3"/>
  <c r="AT14"/>
  <c r="AG14"/>
  <c r="C30"/>
  <c r="C32"/>
  <c r="AL14"/>
  <c r="C28"/>
  <c r="C23"/>
  <c r="J14"/>
  <c r="CM35"/>
  <c r="CM14" s="1"/>
  <c r="CM59"/>
  <c r="CM61"/>
  <c r="C42"/>
  <c r="AP60"/>
  <c r="AP62"/>
  <c r="T14"/>
  <c r="D61"/>
  <c r="D25"/>
  <c r="C50"/>
  <c r="C54"/>
  <c r="BO57"/>
  <c r="BO59"/>
  <c r="BO61"/>
  <c r="BO63"/>
  <c r="C47"/>
  <c r="C53"/>
  <c r="C51"/>
  <c r="C49"/>
  <c r="H14"/>
  <c r="C38"/>
  <c r="C39"/>
  <c r="C41"/>
  <c r="K14"/>
  <c r="C40"/>
  <c r="D35"/>
  <c r="C44"/>
  <c r="C37"/>
  <c r="C29"/>
  <c r="U25"/>
  <c r="C34"/>
  <c r="C31"/>
  <c r="C27"/>
  <c r="BP14"/>
  <c r="CM58"/>
  <c r="CO14"/>
  <c r="CM60"/>
  <c r="AU55"/>
  <c r="C19"/>
  <c r="D59"/>
  <c r="T55" i="4"/>
  <c r="C21" i="3"/>
  <c r="U15"/>
  <c r="AP58"/>
  <c r="C18"/>
  <c r="C20"/>
  <c r="U60"/>
  <c r="C24"/>
  <c r="T55" i="1"/>
  <c r="D60"/>
  <c r="C17" i="3"/>
  <c r="AP15"/>
  <c r="D57" i="1"/>
  <c r="E7" i="8" s="1"/>
  <c r="C45" i="4"/>
  <c r="C35"/>
  <c r="C25"/>
  <c r="U63" i="3"/>
  <c r="U62"/>
  <c r="D56"/>
  <c r="U57"/>
  <c r="BB55"/>
  <c r="D58"/>
  <c r="AG55"/>
  <c r="AR14"/>
  <c r="BQ14"/>
  <c r="D57"/>
  <c r="D62"/>
  <c r="C62" s="1"/>
  <c r="AP56"/>
  <c r="BO15" i="1"/>
  <c r="CM15"/>
  <c r="BO45" i="3"/>
  <c r="BO25"/>
  <c r="AQ55"/>
  <c r="AQ14"/>
  <c r="AU14"/>
  <c r="AP64"/>
  <c r="AP63"/>
  <c r="I37" i="8" s="1"/>
  <c r="AW14" i="3"/>
  <c r="AP45"/>
  <c r="AP35"/>
  <c r="AP25"/>
  <c r="AP57"/>
  <c r="U61"/>
  <c r="U59"/>
  <c r="D15"/>
  <c r="D60"/>
  <c r="AP64" i="1"/>
  <c r="AP15"/>
  <c r="U64"/>
  <c r="U63"/>
  <c r="C63" s="1"/>
  <c r="U62"/>
  <c r="U61"/>
  <c r="U60"/>
  <c r="U59"/>
  <c r="U58"/>
  <c r="U57"/>
  <c r="U56"/>
  <c r="U54"/>
  <c r="U53"/>
  <c r="C53" s="1"/>
  <c r="U52"/>
  <c r="U51"/>
  <c r="U50"/>
  <c r="U49"/>
  <c r="U48"/>
  <c r="U47"/>
  <c r="U46"/>
  <c r="U44"/>
  <c r="U43"/>
  <c r="U42"/>
  <c r="U41"/>
  <c r="U40"/>
  <c r="U39"/>
  <c r="U38"/>
  <c r="U37"/>
  <c r="U36"/>
  <c r="U34"/>
  <c r="U33"/>
  <c r="U32"/>
  <c r="U31"/>
  <c r="C31" s="1"/>
  <c r="U30"/>
  <c r="U29"/>
  <c r="C29" s="1"/>
  <c r="U28"/>
  <c r="U27"/>
  <c r="U26"/>
  <c r="U24"/>
  <c r="U23"/>
  <c r="U22"/>
  <c r="C22" s="1"/>
  <c r="U21"/>
  <c r="C21" s="1"/>
  <c r="U20"/>
  <c r="U19"/>
  <c r="U18"/>
  <c r="U17"/>
  <c r="U16"/>
  <c r="D64"/>
  <c r="D63"/>
  <c r="D62"/>
  <c r="C62" s="1"/>
  <c r="D61"/>
  <c r="D59"/>
  <c r="C59" s="1"/>
  <c r="D58"/>
  <c r="C58" s="1"/>
  <c r="D54"/>
  <c r="D53"/>
  <c r="D52"/>
  <c r="C52" s="1"/>
  <c r="D51"/>
  <c r="D50"/>
  <c r="D49"/>
  <c r="D48"/>
  <c r="C48" s="1"/>
  <c r="D47"/>
  <c r="C47" s="1"/>
  <c r="D46"/>
  <c r="C46" s="1"/>
  <c r="D44"/>
  <c r="D43"/>
  <c r="D42"/>
  <c r="C42" s="1"/>
  <c r="D41"/>
  <c r="D40"/>
  <c r="C40" s="1"/>
  <c r="D39"/>
  <c r="D38"/>
  <c r="D37"/>
  <c r="C37" s="1"/>
  <c r="D36"/>
  <c r="C36" s="1"/>
  <c r="D34"/>
  <c r="D33"/>
  <c r="D32"/>
  <c r="C32" s="1"/>
  <c r="D31"/>
  <c r="D30"/>
  <c r="C30" s="1"/>
  <c r="D29"/>
  <c r="D28"/>
  <c r="D27"/>
  <c r="C27" s="1"/>
  <c r="D26"/>
  <c r="C26" s="1"/>
  <c r="D24"/>
  <c r="D23"/>
  <c r="D21"/>
  <c r="D20"/>
  <c r="D19"/>
  <c r="D18"/>
  <c r="D17"/>
  <c r="C17" s="1"/>
  <c r="D16"/>
  <c r="C16" s="1"/>
  <c r="CP55"/>
  <c r="CO55"/>
  <c r="CN55"/>
  <c r="CM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N55"/>
  <c r="AM55"/>
  <c r="AL55"/>
  <c r="AK55"/>
  <c r="AJ55"/>
  <c r="AI55"/>
  <c r="AH55"/>
  <c r="AG55"/>
  <c r="AF55"/>
  <c r="AE55"/>
  <c r="AD55"/>
  <c r="AC55"/>
  <c r="AA55"/>
  <c r="Z55"/>
  <c r="Y55"/>
  <c r="X55"/>
  <c r="W55"/>
  <c r="V55"/>
  <c r="S55"/>
  <c r="R55"/>
  <c r="Q55"/>
  <c r="P55"/>
  <c r="O55"/>
  <c r="N55"/>
  <c r="M55"/>
  <c r="L55"/>
  <c r="K55"/>
  <c r="J55"/>
  <c r="I55"/>
  <c r="H55"/>
  <c r="G55"/>
  <c r="F55"/>
  <c r="E55"/>
  <c r="CP45"/>
  <c r="CO45"/>
  <c r="CN45"/>
  <c r="BS45"/>
  <c r="BR45"/>
  <c r="BQ45"/>
  <c r="BP45"/>
  <c r="CP35"/>
  <c r="CO35"/>
  <c r="CN35"/>
  <c r="BS35"/>
  <c r="BR35"/>
  <c r="BQ35"/>
  <c r="BP35"/>
  <c r="CP25"/>
  <c r="CO25"/>
  <c r="CN25"/>
  <c r="CP15"/>
  <c r="CO15"/>
  <c r="CN15"/>
  <c r="BS25"/>
  <c r="BR25"/>
  <c r="BQ25"/>
  <c r="BP25"/>
  <c r="BS15"/>
  <c r="BR15"/>
  <c r="BQ15"/>
  <c r="BQ14" s="1"/>
  <c r="BP1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BN15"/>
  <c r="BN14" s="1"/>
  <c r="BM15"/>
  <c r="BM14" s="1"/>
  <c r="BL15"/>
  <c r="BK15"/>
  <c r="BK14" s="1"/>
  <c r="BJ15"/>
  <c r="BI15"/>
  <c r="BH15"/>
  <c r="BG15"/>
  <c r="BG14" s="1"/>
  <c r="BF15"/>
  <c r="BF14" s="1"/>
  <c r="BE15"/>
  <c r="BE14" s="1"/>
  <c r="BD15"/>
  <c r="BD14" s="1"/>
  <c r="BC15"/>
  <c r="BC14" s="1"/>
  <c r="BB15"/>
  <c r="BA15"/>
  <c r="BA14" s="1"/>
  <c r="AZ15"/>
  <c r="AZ14" s="1"/>
  <c r="AY15"/>
  <c r="AY14" s="1"/>
  <c r="AX15"/>
  <c r="AX14" s="1"/>
  <c r="AW15"/>
  <c r="AV15"/>
  <c r="AU45"/>
  <c r="AT45"/>
  <c r="AS45"/>
  <c r="AR45"/>
  <c r="AQ45"/>
  <c r="AU35"/>
  <c r="AT35"/>
  <c r="AS35"/>
  <c r="AR35"/>
  <c r="AQ35"/>
  <c r="AU25"/>
  <c r="AT25"/>
  <c r="AS25"/>
  <c r="AR25"/>
  <c r="AQ25"/>
  <c r="AU15"/>
  <c r="AT15"/>
  <c r="AS15"/>
  <c r="AS14" s="1"/>
  <c r="AR1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AN25"/>
  <c r="AN14" s="1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AM15"/>
  <c r="AL15"/>
  <c r="AL14" s="1"/>
  <c r="AK15"/>
  <c r="AJ15"/>
  <c r="AJ14" s="1"/>
  <c r="AI15"/>
  <c r="AH15"/>
  <c r="AH14" s="1"/>
  <c r="AG15"/>
  <c r="AF15"/>
  <c r="AF14" s="1"/>
  <c r="AE15"/>
  <c r="AD15"/>
  <c r="AD14" s="1"/>
  <c r="AC15"/>
  <c r="AB15"/>
  <c r="AB14" s="1"/>
  <c r="AA15"/>
  <c r="Z15"/>
  <c r="Z14" s="1"/>
  <c r="Y15"/>
  <c r="X15"/>
  <c r="X14" s="1"/>
  <c r="W15"/>
  <c r="V15"/>
  <c r="S45"/>
  <c r="R45"/>
  <c r="Q45"/>
  <c r="P45"/>
  <c r="O45"/>
  <c r="N45"/>
  <c r="M45"/>
  <c r="L45"/>
  <c r="K45"/>
  <c r="J45"/>
  <c r="I45"/>
  <c r="H45"/>
  <c r="G45"/>
  <c r="F45"/>
  <c r="E45"/>
  <c r="S35"/>
  <c r="R35"/>
  <c r="Q35"/>
  <c r="P35"/>
  <c r="O35"/>
  <c r="N35"/>
  <c r="M35"/>
  <c r="L35"/>
  <c r="K35"/>
  <c r="J35"/>
  <c r="I35"/>
  <c r="H35"/>
  <c r="G35"/>
  <c r="F35"/>
  <c r="E35"/>
  <c r="S25"/>
  <c r="R25"/>
  <c r="Q25"/>
  <c r="P25"/>
  <c r="O25"/>
  <c r="N25"/>
  <c r="M25"/>
  <c r="L25"/>
  <c r="K25"/>
  <c r="J25"/>
  <c r="I25"/>
  <c r="H25"/>
  <c r="G25"/>
  <c r="F25"/>
  <c r="E25"/>
  <c r="S15"/>
  <c r="S14" s="1"/>
  <c r="R15"/>
  <c r="Q15"/>
  <c r="Q14" s="1"/>
  <c r="P15"/>
  <c r="O15"/>
  <c r="O14" s="1"/>
  <c r="N15"/>
  <c r="M15"/>
  <c r="M14" s="1"/>
  <c r="L15"/>
  <c r="K15"/>
  <c r="J15"/>
  <c r="I15"/>
  <c r="I14" s="1"/>
  <c r="H15"/>
  <c r="G15"/>
  <c r="E15"/>
  <c r="CM45"/>
  <c r="CM35"/>
  <c r="CM25"/>
  <c r="BO45"/>
  <c r="BO35"/>
  <c r="BO25"/>
  <c r="AP45"/>
  <c r="AP35"/>
  <c r="AP25"/>
  <c r="U45"/>
  <c r="U35"/>
  <c r="U25"/>
  <c r="D45"/>
  <c r="D25"/>
  <c r="E48" i="8" l="1"/>
  <c r="F48" s="1"/>
  <c r="E10"/>
  <c r="F10" s="1"/>
  <c r="F7"/>
  <c r="C64" i="3"/>
  <c r="I40" i="8"/>
  <c r="I38"/>
  <c r="J38" s="1"/>
  <c r="E51"/>
  <c r="F51" s="1"/>
  <c r="F41"/>
  <c r="C64" i="1"/>
  <c r="E40" i="8"/>
  <c r="F37"/>
  <c r="E38"/>
  <c r="CM55" i="3"/>
  <c r="I25" i="8"/>
  <c r="AP55" i="1"/>
  <c r="C49"/>
  <c r="K14"/>
  <c r="C51"/>
  <c r="C61" i="3"/>
  <c r="C50" i="1"/>
  <c r="D35"/>
  <c r="C57"/>
  <c r="U55"/>
  <c r="BO55" i="3"/>
  <c r="BP14" i="1"/>
  <c r="BH14"/>
  <c r="AQ14"/>
  <c r="C15" i="3"/>
  <c r="CN14" i="1"/>
  <c r="BB14"/>
  <c r="C20"/>
  <c r="CO14"/>
  <c r="BI14"/>
  <c r="C56"/>
  <c r="CM14"/>
  <c r="BO14"/>
  <c r="AP14"/>
  <c r="D14" i="3"/>
  <c r="C35"/>
  <c r="C58"/>
  <c r="C41" i="1"/>
  <c r="C25" i="3"/>
  <c r="C60"/>
  <c r="C63"/>
  <c r="AV14" i="1"/>
  <c r="C61"/>
  <c r="C39"/>
  <c r="U14" i="3"/>
  <c r="G14" i="1"/>
  <c r="BL14"/>
  <c r="C59" i="3"/>
  <c r="C19" i="1"/>
  <c r="U55" i="3"/>
  <c r="C56"/>
  <c r="C60" i="1"/>
  <c r="C57" i="3"/>
  <c r="D55"/>
  <c r="C45" i="1"/>
  <c r="C25"/>
  <c r="C14" i="4"/>
  <c r="C45" i="3"/>
  <c r="AP14"/>
  <c r="C35" i="1"/>
  <c r="E14"/>
  <c r="H14"/>
  <c r="J14"/>
  <c r="L14"/>
  <c r="N14"/>
  <c r="P14"/>
  <c r="R14"/>
  <c r="AA14"/>
  <c r="AC14"/>
  <c r="AE14"/>
  <c r="AI14"/>
  <c r="AM14"/>
  <c r="AT14"/>
  <c r="BO14" i="3"/>
  <c r="AP55"/>
  <c r="BJ14" i="1"/>
  <c r="AW14"/>
  <c r="AU14"/>
  <c r="AR14"/>
  <c r="U15"/>
  <c r="U14" s="1"/>
  <c r="AG14"/>
  <c r="AK14"/>
  <c r="Y14"/>
  <c r="W14"/>
  <c r="V14"/>
  <c r="T14"/>
  <c r="D15"/>
  <c r="J40" i="8" l="1"/>
  <c r="I43"/>
  <c r="J43" s="1"/>
  <c r="I50"/>
  <c r="J50" s="1"/>
  <c r="E43"/>
  <c r="F43" s="1"/>
  <c r="F40"/>
  <c r="E50"/>
  <c r="F50" s="1"/>
  <c r="E53"/>
  <c r="F53" s="1"/>
  <c r="E44"/>
  <c r="F44" s="1"/>
  <c r="F38"/>
  <c r="J25"/>
  <c r="I52"/>
  <c r="I26"/>
  <c r="C14" i="3"/>
  <c r="C55"/>
  <c r="C15" i="1"/>
  <c r="C14" s="1"/>
  <c r="D14"/>
  <c r="J52" i="8" l="1"/>
  <c r="I53"/>
  <c r="J53" s="1"/>
  <c r="I44"/>
  <c r="J44" s="1"/>
  <c r="J26"/>
  <c r="C55" i="1"/>
</calcChain>
</file>

<file path=xl/comments1.xml><?xml version="1.0" encoding="utf-8"?>
<comments xmlns="http://schemas.openxmlformats.org/spreadsheetml/2006/main">
  <authors>
    <author>USER_PC</author>
  </authors>
  <commentList>
    <comment ref="Q3" authorId="0">
      <text>
        <r>
          <rPr>
            <b/>
            <sz val="9"/>
            <color indexed="81"/>
            <rFont val="Tahoma"/>
            <family val="2"/>
          </rPr>
          <t>USER_PC:</t>
        </r>
        <r>
          <rPr>
            <sz val="9"/>
            <color indexed="81"/>
            <rFont val="Tahoma"/>
            <family val="2"/>
          </rPr>
          <t xml:space="preserve">
Luas Air = 1.66 Ha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USER_PC:</t>
        </r>
        <r>
          <rPr>
            <sz val="9"/>
            <color indexed="81"/>
            <rFont val="Tahoma"/>
            <family val="2"/>
          </rPr>
          <t xml:space="preserve">
Luas air = 2.5 Ha
</t>
        </r>
      </text>
    </comment>
    <comment ref="Q18" authorId="0">
      <text>
        <r>
          <rPr>
            <b/>
            <sz val="9"/>
            <color indexed="81"/>
            <rFont val="Tahoma"/>
            <family val="2"/>
          </rPr>
          <t>USER_PC:</t>
        </r>
        <r>
          <rPr>
            <sz val="9"/>
            <color indexed="81"/>
            <rFont val="Tahoma"/>
            <family val="2"/>
          </rPr>
          <t xml:space="preserve">
luas air = 72 ha</t>
        </r>
      </text>
    </comment>
    <comment ref="Q19" authorId="0">
      <text>
        <r>
          <rPr>
            <b/>
            <sz val="9"/>
            <color indexed="81"/>
            <rFont val="Tahoma"/>
            <family val="2"/>
          </rPr>
          <t>USER_PC:</t>
        </r>
        <r>
          <rPr>
            <sz val="9"/>
            <color indexed="81"/>
            <rFont val="Tahoma"/>
            <family val="2"/>
          </rPr>
          <t xml:space="preserve">
luas air = 98.34 ha
</t>
        </r>
      </text>
    </comment>
    <comment ref="Q23" authorId="0">
      <text>
        <r>
          <rPr>
            <b/>
            <sz val="9"/>
            <color indexed="81"/>
            <rFont val="Tahoma"/>
            <family val="2"/>
          </rPr>
          <t>USER_PC:</t>
        </r>
        <r>
          <rPr>
            <sz val="9"/>
            <color indexed="81"/>
            <rFont val="Tahoma"/>
            <family val="2"/>
          </rPr>
          <t xml:space="preserve">
luas air = 55 Ha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USER_PC: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USER_PC:</t>
        </r>
        <r>
          <rPr>
            <sz val="9"/>
            <color indexed="81"/>
            <rFont val="Tahoma"/>
            <family val="2"/>
          </rPr>
          <t xml:space="preserve">
luas air = 8 Ha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USER_PC:</t>
        </r>
        <r>
          <rPr>
            <sz val="9"/>
            <color indexed="81"/>
            <rFont val="Tahoma"/>
            <family val="2"/>
          </rPr>
          <t xml:space="preserve">
luas air = 100 Ha</t>
        </r>
      </text>
    </comment>
    <comment ref="Q40" authorId="0">
      <text>
        <r>
          <rPr>
            <b/>
            <sz val="9"/>
            <color indexed="81"/>
            <rFont val="Tahoma"/>
            <charset val="1"/>
          </rPr>
          <t>USER_PC:</t>
        </r>
        <r>
          <rPr>
            <sz val="9"/>
            <color indexed="81"/>
            <rFont val="Tahoma"/>
            <charset val="1"/>
          </rPr>
          <t xml:space="preserve">
luas air = 22.8 Ha</t>
        </r>
      </text>
    </comment>
    <comment ref="Q41" authorId="0">
      <text>
        <r>
          <rPr>
            <b/>
            <sz val="9"/>
            <color indexed="81"/>
            <rFont val="Tahoma"/>
            <charset val="1"/>
          </rPr>
          <t>USER_PC:</t>
        </r>
        <r>
          <rPr>
            <sz val="9"/>
            <color indexed="81"/>
            <rFont val="Tahoma"/>
            <charset val="1"/>
          </rPr>
          <t xml:space="preserve">
luas air = 190 Ha</t>
        </r>
      </text>
    </comment>
    <comment ref="Q42" authorId="0">
      <text>
        <r>
          <rPr>
            <b/>
            <sz val="9"/>
            <color indexed="81"/>
            <rFont val="Tahoma"/>
            <charset val="1"/>
          </rPr>
          <t>USER_PC:</t>
        </r>
        <r>
          <rPr>
            <sz val="9"/>
            <color indexed="81"/>
            <rFont val="Tahoma"/>
            <charset val="1"/>
          </rPr>
          <t xml:space="preserve">
luas air = 8.1 Ha</t>
        </r>
      </text>
    </comment>
  </commentList>
</comments>
</file>

<file path=xl/sharedStrings.xml><?xml version="1.0" encoding="utf-8"?>
<sst xmlns="http://schemas.openxmlformats.org/spreadsheetml/2006/main" count="1745" uniqueCount="276">
  <si>
    <t>Satuan   :    Ton</t>
  </si>
  <si>
    <r>
      <t xml:space="preserve">Unit       </t>
    </r>
    <r>
      <rPr>
        <b/>
        <sz val="10"/>
        <rFont val="Arial Narrow"/>
        <family val="2"/>
      </rPr>
      <t>:</t>
    </r>
    <r>
      <rPr>
        <b/>
        <i/>
        <sz val="10"/>
        <rFont val="Arial Narrow"/>
        <family val="2"/>
      </rPr>
      <t xml:space="preserve">    MT</t>
    </r>
  </si>
  <si>
    <t>Lanjutan</t>
  </si>
  <si>
    <t>No</t>
  </si>
  <si>
    <r>
      <t>BUDIDAYA LAUT (</t>
    </r>
    <r>
      <rPr>
        <b/>
        <i/>
        <sz val="11"/>
        <rFont val="Calibri"/>
        <family val="2"/>
        <scheme val="minor"/>
      </rPr>
      <t>Marine Culture</t>
    </r>
    <r>
      <rPr>
        <b/>
        <sz val="11"/>
        <rFont val="Calibri"/>
        <family val="2"/>
        <scheme val="minor"/>
      </rPr>
      <t>)</t>
    </r>
  </si>
  <si>
    <r>
      <t>BUDIDAYA TAMBAK (</t>
    </r>
    <r>
      <rPr>
        <b/>
        <i/>
        <sz val="11"/>
        <rFont val="Calibri"/>
        <family val="2"/>
        <scheme val="minor"/>
      </rPr>
      <t>Brackiswater Pond</t>
    </r>
    <r>
      <rPr>
        <b/>
        <sz val="11"/>
        <rFont val="Calibri"/>
        <family val="2"/>
        <scheme val="minor"/>
      </rPr>
      <t>)</t>
    </r>
  </si>
  <si>
    <r>
      <t>BUDIDAYA KOLAM  (</t>
    </r>
    <r>
      <rPr>
        <b/>
        <i/>
        <sz val="11"/>
        <rFont val="Calibri"/>
        <family val="2"/>
        <scheme val="minor"/>
      </rPr>
      <t>Freshwater Pond</t>
    </r>
    <r>
      <rPr>
        <b/>
        <sz val="11"/>
        <rFont val="Calibri"/>
        <family val="2"/>
        <scheme val="minor"/>
      </rPr>
      <t>)</t>
    </r>
  </si>
  <si>
    <r>
      <t>BUDIDAYA KOLAM (</t>
    </r>
    <r>
      <rPr>
        <b/>
        <i/>
        <sz val="11"/>
        <rFont val="Calibri"/>
        <family val="2"/>
        <scheme val="minor"/>
      </rPr>
      <t>Freshwater Pond</t>
    </r>
    <r>
      <rPr>
        <b/>
        <sz val="11"/>
        <rFont val="Calibri"/>
        <family val="2"/>
        <scheme val="minor"/>
      </rPr>
      <t>)</t>
    </r>
  </si>
  <si>
    <r>
      <t>BUDIDAYA SAWAH (</t>
    </r>
    <r>
      <rPr>
        <b/>
        <i/>
        <sz val="11"/>
        <rFont val="Calibri"/>
        <family val="2"/>
        <scheme val="minor"/>
      </rPr>
      <t>Paddy Pond</t>
    </r>
    <r>
      <rPr>
        <b/>
        <sz val="11"/>
        <rFont val="Calibri"/>
        <family val="2"/>
        <scheme val="minor"/>
      </rPr>
      <t>)</t>
    </r>
  </si>
  <si>
    <r>
      <t>BUDIDAYA SAWAH (</t>
    </r>
    <r>
      <rPr>
        <b/>
        <i/>
        <sz val="8"/>
        <rFont val="Arial Narrow"/>
        <family val="2"/>
      </rPr>
      <t>Paddy Pond</t>
    </r>
    <r>
      <rPr>
        <b/>
        <sz val="8"/>
        <rFont val="Arial Narrow"/>
        <family val="2"/>
      </rPr>
      <t>)</t>
    </r>
  </si>
  <si>
    <r>
      <t>BUDIDAYA JAKA APUNG (</t>
    </r>
    <r>
      <rPr>
        <b/>
        <i/>
        <sz val="11"/>
        <rFont val="Calibri"/>
        <family val="2"/>
        <scheme val="minor"/>
      </rPr>
      <t>Floating Net</t>
    </r>
    <r>
      <rPr>
        <b/>
        <sz val="11"/>
        <rFont val="Calibri"/>
        <family val="2"/>
        <scheme val="minor"/>
      </rPr>
      <t>)</t>
    </r>
  </si>
  <si>
    <r>
      <t xml:space="preserve">Ikan - </t>
    </r>
    <r>
      <rPr>
        <b/>
        <i/>
        <sz val="10"/>
        <rFont val="Calibri"/>
        <family val="2"/>
        <scheme val="minor"/>
      </rPr>
      <t>Fishes</t>
    </r>
  </si>
  <si>
    <r>
      <t>Udang-</t>
    </r>
    <r>
      <rPr>
        <b/>
        <i/>
        <sz val="10"/>
        <rFont val="Calibri"/>
        <family val="2"/>
        <scheme val="minor"/>
      </rPr>
      <t>Shrimp</t>
    </r>
  </si>
  <si>
    <r>
      <t xml:space="preserve">Binatang Air Lainnya </t>
    </r>
    <r>
      <rPr>
        <b/>
        <i/>
        <sz val="10"/>
        <rFont val="Calibri"/>
        <family val="2"/>
        <scheme val="minor"/>
      </rPr>
      <t xml:space="preserve">- Other aquatic animals </t>
    </r>
  </si>
  <si>
    <r>
      <t>Ikan-</t>
    </r>
    <r>
      <rPr>
        <b/>
        <i/>
        <sz val="10"/>
        <rFont val="Calibri"/>
        <family val="2"/>
        <scheme val="minor"/>
      </rPr>
      <t>Fishes</t>
    </r>
  </si>
  <si>
    <r>
      <t xml:space="preserve">Binatang Berkulit Keras </t>
    </r>
    <r>
      <rPr>
        <b/>
        <i/>
        <sz val="10"/>
        <rFont val="Calibri"/>
        <family val="2"/>
        <scheme val="minor"/>
      </rPr>
      <t>- Crustaceans</t>
    </r>
  </si>
  <si>
    <r>
      <t>Binatang Air Lainnya</t>
    </r>
    <r>
      <rPr>
        <b/>
        <i/>
        <sz val="10"/>
        <rFont val="Calibri"/>
        <family val="2"/>
        <scheme val="minor"/>
      </rPr>
      <t>-Other Aquatic Animals</t>
    </r>
  </si>
  <si>
    <t>Ikan-Fishes</t>
  </si>
  <si>
    <r>
      <t>Binatang Air Lainnya-</t>
    </r>
    <r>
      <rPr>
        <b/>
        <i/>
        <sz val="8"/>
        <rFont val="Calibri"/>
        <family val="2"/>
        <scheme val="minor"/>
      </rPr>
      <t>Other aquatic anomals</t>
    </r>
  </si>
  <si>
    <t>Udang-Shrimp</t>
  </si>
  <si>
    <t>Binatang Air Lainnya-Other aquatic anomals</t>
  </si>
  <si>
    <t xml:space="preserve">Triwulan </t>
  </si>
  <si>
    <t>Jumlah</t>
  </si>
  <si>
    <t>Rumput laut</t>
  </si>
  <si>
    <t>Sub Jumlah</t>
  </si>
  <si>
    <t>Ikan Lainnya</t>
  </si>
  <si>
    <t>Udang Windu</t>
  </si>
  <si>
    <t>Udang Putih</t>
  </si>
  <si>
    <t>Udang Vaname</t>
  </si>
  <si>
    <t>Udang Apiapi</t>
  </si>
  <si>
    <t>Quarter</t>
  </si>
  <si>
    <t>Total</t>
  </si>
  <si>
    <t>Bandeng</t>
  </si>
  <si>
    <t>Belanak</t>
  </si>
  <si>
    <t>Kerapu</t>
  </si>
  <si>
    <t>Kakap</t>
  </si>
  <si>
    <t>Beronang</t>
  </si>
  <si>
    <t>Udang Barong</t>
  </si>
  <si>
    <t>Udang Lainnya</t>
  </si>
  <si>
    <t>Rajungan</t>
  </si>
  <si>
    <t>Kerang Darah</t>
  </si>
  <si>
    <t>Remis</t>
  </si>
  <si>
    <t>Tiram Mutiara</t>
  </si>
  <si>
    <t>Tapis-Tapis</t>
  </si>
  <si>
    <t>Teripang</t>
  </si>
  <si>
    <t>Lainnya</t>
  </si>
  <si>
    <t>Sea weeds</t>
  </si>
  <si>
    <t>Sub Total</t>
  </si>
  <si>
    <t>Nila</t>
  </si>
  <si>
    <t>Mujair</t>
  </si>
  <si>
    <t>Sidat</t>
  </si>
  <si>
    <t>Udang Krosok</t>
  </si>
  <si>
    <t>Udang Rebon</t>
  </si>
  <si>
    <t>Kepiting</t>
  </si>
  <si>
    <t>Sea weed</t>
  </si>
  <si>
    <t>Mas</t>
  </si>
  <si>
    <t>Nilem</t>
  </si>
  <si>
    <t>Gurami</t>
  </si>
  <si>
    <t>Patin</t>
  </si>
  <si>
    <t>Lele</t>
  </si>
  <si>
    <t>Betutu</t>
  </si>
  <si>
    <t>Betok</t>
  </si>
  <si>
    <t>Jelawat</t>
  </si>
  <si>
    <t>Bawal Tawar</t>
  </si>
  <si>
    <t>Gabus</t>
  </si>
  <si>
    <t>Belut</t>
  </si>
  <si>
    <t>Toman</t>
  </si>
  <si>
    <t>Baung</t>
  </si>
  <si>
    <t>Belida</t>
  </si>
  <si>
    <t>Udang Galah</t>
  </si>
  <si>
    <t>Siput</t>
  </si>
  <si>
    <t>Kodok</t>
  </si>
  <si>
    <t>Labi-Labi</t>
  </si>
  <si>
    <t>Lainya</t>
  </si>
  <si>
    <t xml:space="preserve">Ikan Lainnya </t>
  </si>
  <si>
    <t>Sepat Siam</t>
  </si>
  <si>
    <t>Tambakan</t>
  </si>
  <si>
    <t>Milk fish</t>
  </si>
  <si>
    <t>Mullets</t>
  </si>
  <si>
    <t>Groupers</t>
  </si>
  <si>
    <t xml:space="preserve">Asian </t>
  </si>
  <si>
    <t>Orange spotted</t>
  </si>
  <si>
    <t>Others</t>
  </si>
  <si>
    <t>Spiny lobster</t>
  </si>
  <si>
    <t>Other Shrimp</t>
  </si>
  <si>
    <t xml:space="preserve">Swimming </t>
  </si>
  <si>
    <t>Blood cockles</t>
  </si>
  <si>
    <t>Clams</t>
  </si>
  <si>
    <t>Pacific oysters</t>
  </si>
  <si>
    <t>Black-lip pearl</t>
  </si>
  <si>
    <t>Sea cucumber</t>
  </si>
  <si>
    <t>Nile tilapia</t>
  </si>
  <si>
    <t>Tilapia</t>
  </si>
  <si>
    <t>River eel</t>
  </si>
  <si>
    <t>Asian seabass</t>
  </si>
  <si>
    <t>Orange-spotted</t>
  </si>
  <si>
    <t>Bronw tiger</t>
  </si>
  <si>
    <t>White Shrimp</t>
  </si>
  <si>
    <t xml:space="preserve">Metapenaeis </t>
  </si>
  <si>
    <t xml:space="preserve">Tiger cat </t>
  </si>
  <si>
    <t>Nysids</t>
  </si>
  <si>
    <t>Mud crab</t>
  </si>
  <si>
    <t>Other</t>
  </si>
  <si>
    <t>Common carp</t>
  </si>
  <si>
    <t>Silver shark</t>
  </si>
  <si>
    <t xml:space="preserve">Mozambique </t>
  </si>
  <si>
    <t>Cat fishes</t>
  </si>
  <si>
    <t>River eels</t>
  </si>
  <si>
    <t>Sleeper gobies</t>
  </si>
  <si>
    <t>Climbing</t>
  </si>
  <si>
    <t>How's carp</t>
  </si>
  <si>
    <t>Snakehead</t>
  </si>
  <si>
    <t>Ell</t>
  </si>
  <si>
    <t>Giant</t>
  </si>
  <si>
    <t>Asian redtail</t>
  </si>
  <si>
    <t xml:space="preserve">Freshwater </t>
  </si>
  <si>
    <t>Others shrimp</t>
  </si>
  <si>
    <t>Snails</t>
  </si>
  <si>
    <t>Frogs</t>
  </si>
  <si>
    <t>Turtles</t>
  </si>
  <si>
    <t>Snakeskin</t>
  </si>
  <si>
    <t xml:space="preserve">Kissing </t>
  </si>
  <si>
    <t>Asian</t>
  </si>
  <si>
    <t>seabass</t>
  </si>
  <si>
    <t>spinefoot</t>
  </si>
  <si>
    <t>crabs</t>
  </si>
  <si>
    <t>oyster (PO)</t>
  </si>
  <si>
    <t>Shrimp</t>
  </si>
  <si>
    <t>Vannamei</t>
  </si>
  <si>
    <t>shrimp</t>
  </si>
  <si>
    <t>crab</t>
  </si>
  <si>
    <t>minnow</t>
  </si>
  <si>
    <t>tilapia</t>
  </si>
  <si>
    <t>bonytongue</t>
  </si>
  <si>
    <t>perches</t>
  </si>
  <si>
    <t>murrel</t>
  </si>
  <si>
    <t>snake - head</t>
  </si>
  <si>
    <t>catfish</t>
  </si>
  <si>
    <t>gouramis</t>
  </si>
  <si>
    <t>Giant shrimp</t>
  </si>
  <si>
    <t>gourami</t>
  </si>
  <si>
    <t>Gouramis</t>
  </si>
  <si>
    <t>snake head</t>
  </si>
  <si>
    <t>Jumlah-Total</t>
  </si>
  <si>
    <t>TRIWULAN I</t>
  </si>
  <si>
    <t>TRIWULAN II</t>
  </si>
  <si>
    <t>TRIWULAN III</t>
  </si>
  <si>
    <t>-</t>
  </si>
  <si>
    <t>TRIWULAN IV</t>
  </si>
  <si>
    <t>Denpasar</t>
  </si>
  <si>
    <t>Badung</t>
  </si>
  <si>
    <t>Tabanan</t>
  </si>
  <si>
    <t>Jembrana</t>
  </si>
  <si>
    <t>Buleleng</t>
  </si>
  <si>
    <t>Karangasem</t>
  </si>
  <si>
    <t>Klungkung</t>
  </si>
  <si>
    <t>Gianyar</t>
  </si>
  <si>
    <t>Bangli</t>
  </si>
  <si>
    <t>TAHUNAN</t>
  </si>
  <si>
    <t>(cangkang m.</t>
  </si>
  <si>
    <t>(lobster)</t>
  </si>
  <si>
    <r>
      <t>SAWAH (</t>
    </r>
    <r>
      <rPr>
        <b/>
        <i/>
        <sz val="11"/>
        <rFont val="Calibri"/>
        <family val="2"/>
        <scheme val="minor"/>
      </rPr>
      <t>Paddy Pond</t>
    </r>
    <r>
      <rPr>
        <b/>
        <sz val="11"/>
        <rFont val="Calibri"/>
        <family val="2"/>
        <scheme val="minor"/>
      </rPr>
      <t>)</t>
    </r>
  </si>
  <si>
    <t>Satuan   :  Rp</t>
  </si>
  <si>
    <r>
      <t xml:space="preserve">Unit       </t>
    </r>
    <r>
      <rPr>
        <b/>
        <sz val="10"/>
        <rFont val="Arial Narrow"/>
        <family val="2"/>
      </rPr>
      <t>:</t>
    </r>
    <r>
      <rPr>
        <b/>
        <i/>
        <sz val="10"/>
        <rFont val="Arial Narrow"/>
        <family val="2"/>
      </rPr>
      <t xml:space="preserve">    IDR</t>
    </r>
  </si>
  <si>
    <t>Satuan   :    Rp</t>
  </si>
  <si>
    <t>LAUT LAINNYA</t>
  </si>
  <si>
    <t>KATEGORI BESARNYA USAHA (m2)</t>
  </si>
  <si>
    <t>&lt; 50</t>
  </si>
  <si>
    <t>50 - 100</t>
  </si>
  <si>
    <t>100 - 300</t>
  </si>
  <si>
    <t>300 - 500</t>
  </si>
  <si>
    <t>&gt; 500</t>
  </si>
  <si>
    <t>KATEGORI PENERAPAN TEKNOLOGI</t>
  </si>
  <si>
    <t>intensif</t>
  </si>
  <si>
    <t>sederhana</t>
  </si>
  <si>
    <t>semi intensif</t>
  </si>
  <si>
    <t>KATEGORI STATUS KEPEMILIKAN</t>
  </si>
  <si>
    <t>milik sendiri</t>
  </si>
  <si>
    <t>penggarap</t>
  </si>
  <si>
    <t>pemerintah</t>
  </si>
  <si>
    <t>PMA</t>
  </si>
  <si>
    <t>PMDN</t>
  </si>
  <si>
    <t>swasta nasinal</t>
  </si>
  <si>
    <t>koperasi</t>
  </si>
  <si>
    <t>JUMLAH TENAGA KERJA</t>
  </si>
  <si>
    <t>Manajer</t>
  </si>
  <si>
    <t>Teknisi</t>
  </si>
  <si>
    <t>Buruh</t>
  </si>
  <si>
    <t>KAB/KOTA</t>
  </si>
  <si>
    <t>JUMLAH</t>
  </si>
  <si>
    <t>JA LAUT</t>
  </si>
  <si>
    <t>&lt; 20</t>
  </si>
  <si>
    <t>20 - 50</t>
  </si>
  <si>
    <t>50 - 200</t>
  </si>
  <si>
    <t>200 - 500</t>
  </si>
  <si>
    <t>TAMBAK</t>
  </si>
  <si>
    <t>KATEGORI BESARNYA USAHA (Ha)</t>
  </si>
  <si>
    <t>&lt; 1</t>
  </si>
  <si>
    <t>1 - 2</t>
  </si>
  <si>
    <t>2 - 5</t>
  </si>
  <si>
    <t>5 - 10</t>
  </si>
  <si>
    <t>&gt; 10</t>
  </si>
  <si>
    <t xml:space="preserve">Badung </t>
  </si>
  <si>
    <t>KOLAM</t>
  </si>
  <si>
    <t>&lt; 0.1</t>
  </si>
  <si>
    <t>0.1 - 0.3</t>
  </si>
  <si>
    <t>0.3  0.5</t>
  </si>
  <si>
    <t>0.5 - 1</t>
  </si>
  <si>
    <t>&gt; 1</t>
  </si>
  <si>
    <t>SAWAH</t>
  </si>
  <si>
    <t>&lt; 0.5</t>
  </si>
  <si>
    <t>2 - 3</t>
  </si>
  <si>
    <t>&gt; 3</t>
  </si>
  <si>
    <t>JA TAWAR</t>
  </si>
  <si>
    <t>JENIS PAKAN</t>
  </si>
  <si>
    <t>rucah</t>
  </si>
  <si>
    <t>pelet</t>
  </si>
  <si>
    <t>dedak</t>
  </si>
  <si>
    <t>lainnya</t>
  </si>
  <si>
    <t>JENIS PUPUK</t>
  </si>
  <si>
    <t>JENIS OBAT kg/L</t>
  </si>
  <si>
    <t>PENUNJANG PAKAN</t>
  </si>
  <si>
    <t>organik</t>
  </si>
  <si>
    <t>an organik</t>
  </si>
  <si>
    <t>vitamin / suplemen</t>
  </si>
  <si>
    <t>obat - obatan</t>
  </si>
  <si>
    <t>bhn kimia lainnya</t>
  </si>
  <si>
    <t>kapur (ton)</t>
  </si>
  <si>
    <t>bbm (ltr)</t>
  </si>
  <si>
    <t>TRIWULAN</t>
  </si>
  <si>
    <t>I</t>
  </si>
  <si>
    <t>II</t>
  </si>
  <si>
    <t>III</t>
  </si>
  <si>
    <t>IV</t>
  </si>
  <si>
    <t>tahunan</t>
  </si>
  <si>
    <t>jumlah</t>
  </si>
  <si>
    <t>Kab/Kota</t>
  </si>
  <si>
    <t>Jenis Budidaya</t>
  </si>
  <si>
    <t>PRODUKSI</t>
  </si>
  <si>
    <t>naik/ turun</t>
  </si>
  <si>
    <t>NLAI PRODUKSI</t>
  </si>
  <si>
    <t>RTP</t>
  </si>
  <si>
    <t>LUAS LAHAN (Ha)</t>
  </si>
  <si>
    <t>TENAGA KERJA</t>
  </si>
  <si>
    <t>Laut</t>
  </si>
  <si>
    <t>Kolam</t>
  </si>
  <si>
    <t>Sawah</t>
  </si>
  <si>
    <t>Jaring Apung</t>
  </si>
  <si>
    <t xml:space="preserve">Laut </t>
  </si>
  <si>
    <t>tambak</t>
  </si>
  <si>
    <t>kolam</t>
  </si>
  <si>
    <t>Tambak</t>
  </si>
  <si>
    <t>TOTAL BALI</t>
  </si>
  <si>
    <t>NILAI PRODUKSI</t>
  </si>
  <si>
    <t>LUAS LAHAN</t>
  </si>
  <si>
    <t>PROVINSI BALI</t>
  </si>
  <si>
    <t>PRODUKSI  PERIKANAN BUDIDAYA MENURUT TRIWULAN DAN JENIS IKAN , 2015</t>
  </si>
  <si>
    <t>PRODUKSI  PERIKANAN BUDIDAYA MENURUT TRIWULAN DAN JENIS IKAN, 2015</t>
  </si>
  <si>
    <t>Culture fisheries production by quarter and species, 2015</t>
  </si>
  <si>
    <t>NILAI PRODUKSI  PERIKANAN BUDIDAYA MENURUT TRIWULAN DAN JENIS IKAN , 2015</t>
  </si>
  <si>
    <t>NILAI PRODUKSI  PERIKANAN BUDIDAYA MENURUT TRIWULAN DAN JENIS IKAN, 2015</t>
  </si>
  <si>
    <t>Value of Culture fisheries production by quarter and species, 2015</t>
  </si>
  <si>
    <t>HARGA RATA-RATA IKAN MENURUT TRIWULAN DAN JENIS IKAN , 2015</t>
  </si>
  <si>
    <t>HARGA RATA - RATA IKAN MENURUT TRIWULAN DAN JENIS IKAN, 2015</t>
  </si>
  <si>
    <t>Price of culture fisheries production by quarter and species, 2015</t>
  </si>
  <si>
    <t>Price of Culture fisheries production by quarter and species, 2015</t>
  </si>
  <si>
    <t>JUMLAH RTP/PP USAHA BUDIDAYA MENURUT KATEGORI USAHA</t>
  </si>
  <si>
    <t>RUMPUT AIR</t>
  </si>
  <si>
    <t>RUMPUT LAUT</t>
  </si>
  <si>
    <t>TOTAL</t>
  </si>
  <si>
    <t>2016</t>
  </si>
  <si>
    <t>.</t>
  </si>
  <si>
    <t>PRODUKSI  PERIKANAN BUDIDAYA MENURUT TRIWULAN DAN JENIS IKAN , 2016</t>
  </si>
  <si>
    <t>PRODUKSI  PERIKANAN BUDIDAYA MENURUT TRIWULAN DAN JENIS IKAN, 2016</t>
  </si>
  <si>
    <t>Culture fisheries production by quarter and species, 2016</t>
  </si>
  <si>
    <t xml:space="preserve"> 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</si>
</sst>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_);_(@_)"/>
    <numFmt numFmtId="165" formatCode="_(* #,##0.00_);_(* \(#,##0.00\);_(* &quot;-&quot;_);_(@_)"/>
    <numFmt numFmtId="166" formatCode="_(* #,##0_);_(* \(#,##0\);_(* &quot;-&quot;??_);_(@_)"/>
    <numFmt numFmtId="167" formatCode="_(* #,##0.0_);_(* \(#,##0.0\);_(* &quot;-&quot;??_);_(@_)"/>
  </numFmts>
  <fonts count="9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12"/>
      <name val="Arial Narrow"/>
      <family val="2"/>
    </font>
    <font>
      <sz val="10"/>
      <color indexed="12"/>
      <name val="Arial"/>
      <family val="2"/>
    </font>
    <font>
      <b/>
      <i/>
      <sz val="12"/>
      <color indexed="12"/>
      <name val="Times New Roman"/>
      <family val="1"/>
    </font>
    <font>
      <b/>
      <u/>
      <sz val="10"/>
      <name val="Arial Narrow"/>
      <family val="2"/>
    </font>
    <font>
      <b/>
      <sz val="10"/>
      <name val="Arial Narrow"/>
      <family val="2"/>
    </font>
    <font>
      <b/>
      <u/>
      <sz val="10"/>
      <name val="Times New Roman"/>
      <family val="1"/>
    </font>
    <font>
      <b/>
      <sz val="10"/>
      <color indexed="12"/>
      <name val="Arial Narrow"/>
      <family val="2"/>
    </font>
    <font>
      <b/>
      <i/>
      <sz val="10"/>
      <color indexed="12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sz val="10"/>
      <name val="Arial Narrow"/>
      <family val="2"/>
    </font>
    <font>
      <sz val="10"/>
      <color indexed="12"/>
      <name val="Arial Narrow"/>
      <family val="2"/>
    </font>
    <font>
      <b/>
      <i/>
      <sz val="11"/>
      <name val="Times New Roman"/>
      <family val="1"/>
    </font>
    <font>
      <b/>
      <u/>
      <sz val="10"/>
      <color indexed="12"/>
      <name val="Arial Narrow"/>
      <family val="2"/>
    </font>
    <font>
      <sz val="10"/>
      <color indexed="12"/>
      <name val="Times New Roman"/>
      <family val="1"/>
    </font>
    <font>
      <b/>
      <u/>
      <sz val="11"/>
      <color indexed="12"/>
      <name val="Arial Narrow"/>
      <family val="2"/>
    </font>
    <font>
      <sz val="10"/>
      <name val="Times New Roman"/>
      <family val="1"/>
    </font>
    <font>
      <b/>
      <u/>
      <sz val="12"/>
      <color indexed="12"/>
      <name val="Times New Roman"/>
      <family val="1"/>
    </font>
    <font>
      <b/>
      <u/>
      <sz val="10"/>
      <color indexed="12"/>
      <name val="Times New Roman"/>
      <family val="1"/>
    </font>
    <font>
      <b/>
      <i/>
      <sz val="10"/>
      <color indexed="12"/>
      <name val="Arial Narrow"/>
      <family val="2"/>
    </font>
    <font>
      <b/>
      <i/>
      <sz val="10"/>
      <name val="Arial Narrow"/>
      <family val="2"/>
    </font>
    <font>
      <b/>
      <i/>
      <sz val="10"/>
      <name val="Times New Roman"/>
      <family val="1"/>
    </font>
    <font>
      <i/>
      <sz val="10"/>
      <name val="Arial Narrow"/>
      <family val="2"/>
    </font>
    <font>
      <b/>
      <sz val="8"/>
      <name val="Arial Narrow"/>
      <family val="2"/>
    </font>
    <font>
      <b/>
      <sz val="8"/>
      <color indexed="17"/>
      <name val="Arial Narrow"/>
      <family val="2"/>
    </font>
    <font>
      <b/>
      <i/>
      <sz val="8"/>
      <name val="Arial Narrow"/>
      <family val="2"/>
    </font>
    <font>
      <b/>
      <sz val="8"/>
      <color indexed="12"/>
      <name val="Arial Narrow"/>
      <family val="2"/>
    </font>
    <font>
      <sz val="8"/>
      <name val="Arial Narrow"/>
      <family val="2"/>
    </font>
    <font>
      <sz val="8"/>
      <color indexed="12"/>
      <name val="Arial Narrow"/>
      <family val="2"/>
    </font>
    <font>
      <i/>
      <sz val="8"/>
      <color indexed="12"/>
      <name val="Arial Narrow"/>
      <family val="2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i/>
      <sz val="9"/>
      <name val="Calibri"/>
      <family val="2"/>
    </font>
    <font>
      <b/>
      <sz val="11"/>
      <color indexed="17"/>
      <name val="Calibri"/>
      <family val="2"/>
      <scheme val="minor"/>
    </font>
    <font>
      <b/>
      <i/>
      <sz val="9"/>
      <color indexed="17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1"/>
      <color indexed="12"/>
      <name val="Calibri"/>
      <family val="2"/>
      <scheme val="minor"/>
    </font>
    <font>
      <i/>
      <sz val="8"/>
      <color indexed="12"/>
      <name val="Calibri"/>
      <family val="2"/>
      <scheme val="minor"/>
    </font>
    <font>
      <i/>
      <sz val="9"/>
      <color indexed="12"/>
      <name val="Calibri"/>
      <family val="2"/>
      <scheme val="minor"/>
    </font>
    <font>
      <b/>
      <i/>
      <sz val="11"/>
      <name val="Calibri"/>
      <family val="2"/>
      <scheme val="minor"/>
    </font>
    <font>
      <b/>
      <sz val="9"/>
      <name val="Calibri"/>
      <family val="2"/>
      <scheme val="minor"/>
    </font>
    <font>
      <b/>
      <i/>
      <sz val="9"/>
      <color indexed="12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color indexed="12"/>
      <name val="Calibri"/>
      <family val="2"/>
      <scheme val="minor"/>
    </font>
    <font>
      <i/>
      <sz val="8"/>
      <color rgb="FF0000FF"/>
      <name val="Calibri"/>
      <family val="2"/>
      <scheme val="minor"/>
    </font>
    <font>
      <b/>
      <u val="singleAccounting"/>
      <sz val="11"/>
      <color indexed="17"/>
      <name val="Calibri"/>
      <family val="2"/>
      <scheme val="minor"/>
    </font>
    <font>
      <b/>
      <u val="singleAccounting"/>
      <sz val="11"/>
      <color indexed="12"/>
      <name val="Calibri"/>
      <family val="2"/>
      <scheme val="minor"/>
    </font>
    <font>
      <i/>
      <sz val="11"/>
      <color indexed="12"/>
      <name val="Calibri"/>
      <family val="2"/>
      <scheme val="minor"/>
    </font>
    <font>
      <b/>
      <u val="singleAccounting"/>
      <sz val="9"/>
      <color indexed="17"/>
      <name val="Arial"/>
      <family val="2"/>
    </font>
    <font>
      <b/>
      <u val="singleAccounting"/>
      <sz val="9"/>
      <color indexed="12"/>
      <name val="Arial"/>
      <family val="2"/>
    </font>
    <font>
      <sz val="9"/>
      <color theme="1"/>
      <name val="Arial"/>
      <family val="2"/>
    </font>
    <font>
      <b/>
      <u val="singleAccounting"/>
      <sz val="9"/>
      <name val="Arial"/>
      <family val="2"/>
    </font>
    <font>
      <sz val="9"/>
      <name val="Arial"/>
      <family val="2"/>
    </font>
    <font>
      <i/>
      <sz val="9"/>
      <color indexed="12"/>
      <name val="Arial"/>
      <family val="2"/>
    </font>
    <font>
      <u val="singleAccounting"/>
      <sz val="9"/>
      <name val="Arial"/>
      <family val="2"/>
    </font>
    <font>
      <b/>
      <u val="singleAccounting"/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9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u val="singleAccounting"/>
      <sz val="9"/>
      <color indexed="12"/>
      <name val="Arial"/>
      <family val="2"/>
    </font>
    <font>
      <b/>
      <u val="singleAccounting"/>
      <sz val="9"/>
      <color rgb="FFFF0000"/>
      <name val="Arial"/>
      <family val="2"/>
    </font>
    <font>
      <b/>
      <i/>
      <sz val="9"/>
      <color theme="1"/>
      <name val="Arial"/>
      <family val="2"/>
    </font>
    <font>
      <b/>
      <i/>
      <u val="singleAccounting"/>
      <sz val="9"/>
      <name val="Arial"/>
      <family val="2"/>
    </font>
    <font>
      <b/>
      <i/>
      <u val="singleAccounting"/>
      <sz val="9"/>
      <color indexed="12"/>
      <name val="Arial"/>
      <family val="2"/>
    </font>
    <font>
      <b/>
      <i/>
      <sz val="9"/>
      <name val="Arial"/>
      <family val="2"/>
    </font>
    <font>
      <sz val="8"/>
      <name val="Calibri"/>
      <family val="2"/>
      <scheme val="minor"/>
    </font>
    <font>
      <u val="singleAccounting"/>
      <sz val="9"/>
      <color rgb="FF0070C0"/>
      <name val="Arial"/>
      <family val="2"/>
    </font>
    <font>
      <u val="singleAccounting"/>
      <sz val="9"/>
      <color theme="1"/>
      <name val="Arial"/>
      <family val="2"/>
    </font>
    <font>
      <b/>
      <u val="singleAccounting"/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pple Chancery"/>
      <family val="4"/>
    </font>
    <font>
      <u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u val="singleAccounting"/>
      <sz val="11"/>
      <color rgb="FF0070C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 val="singleAccounting"/>
      <sz val="9"/>
      <color theme="9" tint="-0.249977111117893"/>
      <name val="Arial"/>
      <family val="2"/>
    </font>
    <font>
      <b/>
      <u val="singleAccounting"/>
      <sz val="10"/>
      <color indexed="17"/>
      <name val="Arial"/>
      <family val="2"/>
    </font>
    <font>
      <b/>
      <sz val="14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41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41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40">
    <xf numFmtId="0" fontId="0" fillId="0" borderId="0" xfId="0"/>
    <xf numFmtId="0" fontId="2" fillId="0" borderId="0" xfId="1"/>
    <xf numFmtId="0" fontId="14" fillId="0" borderId="0" xfId="1" applyFont="1" applyBorder="1" applyAlignment="1"/>
    <xf numFmtId="0" fontId="15" fillId="0" borderId="0" xfId="1" applyFont="1" applyBorder="1"/>
    <xf numFmtId="0" fontId="16" fillId="0" borderId="0" xfId="1" applyFont="1" applyBorder="1"/>
    <xf numFmtId="0" fontId="15" fillId="0" borderId="0" xfId="1" applyFont="1" applyBorder="1" applyAlignment="1">
      <alignment vertical="top"/>
    </xf>
    <xf numFmtId="0" fontId="16" fillId="0" borderId="0" xfId="1" applyFont="1" applyBorder="1" applyAlignment="1">
      <alignment vertical="top"/>
    </xf>
    <xf numFmtId="0" fontId="15" fillId="0" borderId="0" xfId="1" applyFont="1" applyAlignment="1">
      <alignment vertical="top"/>
    </xf>
    <xf numFmtId="0" fontId="18" fillId="0" borderId="0" xfId="1" applyFont="1" applyBorder="1" applyAlignment="1">
      <alignment horizontal="left"/>
    </xf>
    <xf numFmtId="0" fontId="10" fillId="0" borderId="0" xfId="1" applyFont="1" applyBorder="1"/>
    <xf numFmtId="0" fontId="19" fillId="0" borderId="0" xfId="1" applyFont="1" applyBorder="1"/>
    <xf numFmtId="0" fontId="9" fillId="0" borderId="0" xfId="1" applyFont="1" applyBorder="1"/>
    <xf numFmtId="0" fontId="20" fillId="0" borderId="0" xfId="1" applyFont="1" applyBorder="1"/>
    <xf numFmtId="0" fontId="21" fillId="0" borderId="0" xfId="1" applyFont="1" applyBorder="1"/>
    <xf numFmtId="0" fontId="20" fillId="0" borderId="0" xfId="1" applyFont="1" applyBorder="1" applyAlignment="1">
      <alignment horizontal="left"/>
    </xf>
    <xf numFmtId="0" fontId="22" fillId="0" borderId="0" xfId="1" applyFont="1" applyBorder="1"/>
    <xf numFmtId="0" fontId="18" fillId="0" borderId="0" xfId="1" applyFont="1" applyBorder="1"/>
    <xf numFmtId="0" fontId="23" fillId="0" borderId="0" xfId="1" applyFont="1" applyBorder="1"/>
    <xf numFmtId="0" fontId="11" fillId="0" borderId="0" xfId="1" applyFont="1" applyBorder="1" applyAlignment="1">
      <alignment horizontal="left" vertical="top"/>
    </xf>
    <xf numFmtId="0" fontId="12" fillId="0" borderId="0" xfId="1" applyFont="1" applyBorder="1" applyAlignment="1">
      <alignment vertical="top"/>
    </xf>
    <xf numFmtId="0" fontId="9" fillId="0" borderId="0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21" fillId="0" borderId="0" xfId="1" applyFont="1" applyBorder="1" applyAlignment="1">
      <alignment vertical="top"/>
    </xf>
    <xf numFmtId="0" fontId="5" fillId="0" borderId="0" xfId="1" applyFont="1" applyBorder="1" applyAlignment="1">
      <alignment horizontal="left" vertical="top"/>
    </xf>
    <xf numFmtId="0" fontId="7" fillId="0" borderId="0" xfId="1" applyFont="1" applyBorder="1" applyAlignment="1">
      <alignment vertical="top"/>
    </xf>
    <xf numFmtId="0" fontId="24" fillId="0" borderId="0" xfId="1" applyFont="1" applyBorder="1" applyAlignment="1">
      <alignment vertical="top"/>
    </xf>
    <xf numFmtId="0" fontId="8" fillId="0" borderId="0" xfId="1" applyFont="1" applyBorder="1" applyAlignment="1">
      <alignment horizontal="right"/>
    </xf>
    <xf numFmtId="0" fontId="10" fillId="0" borderId="0" xfId="1" applyFont="1" applyBorder="1" applyAlignment="1">
      <alignment horizontal="right"/>
    </xf>
    <xf numFmtId="0" fontId="15" fillId="0" borderId="12" xfId="1" applyFont="1" applyBorder="1" applyAlignment="1">
      <alignment vertical="top"/>
    </xf>
    <xf numFmtId="0" fontId="16" fillId="0" borderId="12" xfId="1" applyFont="1" applyBorder="1" applyAlignment="1">
      <alignment vertical="top"/>
    </xf>
    <xf numFmtId="0" fontId="25" fillId="0" borderId="12" xfId="1" applyFont="1" applyBorder="1" applyAlignment="1">
      <alignment horizontal="right" vertical="top"/>
    </xf>
    <xf numFmtId="0" fontId="26" fillId="0" borderId="12" xfId="1" applyFont="1" applyBorder="1" applyAlignment="1">
      <alignment horizontal="right" vertical="top"/>
    </xf>
    <xf numFmtId="0" fontId="21" fillId="0" borderId="12" xfId="1" applyFont="1" applyBorder="1" applyAlignment="1">
      <alignment vertical="top"/>
    </xf>
    <xf numFmtId="0" fontId="27" fillId="0" borderId="12" xfId="1" applyFont="1" applyBorder="1" applyAlignment="1">
      <alignment vertical="top"/>
    </xf>
    <xf numFmtId="0" fontId="4" fillId="0" borderId="26" xfId="1" applyFont="1" applyBorder="1" applyAlignment="1">
      <alignment horizontal="center" vertical="center"/>
    </xf>
    <xf numFmtId="0" fontId="28" fillId="2" borderId="1" xfId="1" applyFont="1" applyFill="1" applyBorder="1" applyAlignment="1">
      <alignment horizontal="center" vertical="center"/>
    </xf>
    <xf numFmtId="0" fontId="28" fillId="2" borderId="2" xfId="1" applyFont="1" applyFill="1" applyBorder="1" applyAlignment="1">
      <alignment horizontal="center" vertical="center"/>
    </xf>
    <xf numFmtId="0" fontId="31" fillId="2" borderId="5" xfId="1" applyFont="1" applyFill="1" applyBorder="1" applyAlignment="1">
      <alignment horizontal="center" vertical="center"/>
    </xf>
    <xf numFmtId="0" fontId="28" fillId="2" borderId="6" xfId="1" applyFont="1" applyFill="1" applyBorder="1" applyAlignment="1">
      <alignment horizontal="center" vertical="center"/>
    </xf>
    <xf numFmtId="0" fontId="28" fillId="2" borderId="4" xfId="1" applyFont="1" applyFill="1" applyBorder="1" applyAlignment="1">
      <alignment horizontal="center" vertical="center"/>
    </xf>
    <xf numFmtId="0" fontId="28" fillId="2" borderId="5" xfId="1" applyFont="1" applyFill="1" applyBorder="1" applyAlignment="1">
      <alignment horizontal="center" vertical="center"/>
    </xf>
    <xf numFmtId="0" fontId="31" fillId="2" borderId="2" xfId="1" applyFont="1" applyFill="1" applyBorder="1" applyAlignment="1">
      <alignment horizontal="center" vertical="center"/>
    </xf>
    <xf numFmtId="0" fontId="28" fillId="2" borderId="3" xfId="1" applyFont="1" applyFill="1" applyBorder="1" applyAlignment="1">
      <alignment horizontal="center" vertical="center"/>
    </xf>
    <xf numFmtId="0" fontId="28" fillId="2" borderId="11" xfId="1" applyFont="1" applyFill="1" applyBorder="1" applyAlignment="1">
      <alignment horizontal="center" vertical="center"/>
    </xf>
    <xf numFmtId="0" fontId="28" fillId="2" borderId="0" xfId="1" applyFont="1" applyFill="1" applyBorder="1" applyAlignment="1">
      <alignment horizontal="center" vertical="center"/>
    </xf>
    <xf numFmtId="0" fontId="33" fillId="2" borderId="2" xfId="1" applyFont="1" applyFill="1" applyBorder="1" applyAlignment="1">
      <alignment horizontal="center" vertical="center"/>
    </xf>
    <xf numFmtId="0" fontId="34" fillId="2" borderId="2" xfId="1" applyFont="1" applyFill="1" applyBorder="1" applyAlignment="1">
      <alignment horizontal="center" vertical="center"/>
    </xf>
    <xf numFmtId="0" fontId="34" fillId="2" borderId="6" xfId="1" applyFont="1" applyFill="1" applyBorder="1" applyAlignment="1">
      <alignment horizontal="center" vertical="center"/>
    </xf>
    <xf numFmtId="0" fontId="33" fillId="2" borderId="6" xfId="1" applyFont="1" applyFill="1" applyBorder="1" applyAlignment="1">
      <alignment horizontal="center" vertical="center"/>
    </xf>
    <xf numFmtId="0" fontId="34" fillId="2" borderId="0" xfId="1" applyFont="1" applyFill="1" applyBorder="1" applyAlignment="1">
      <alignment horizontal="center" vertical="center"/>
    </xf>
    <xf numFmtId="0" fontId="33" fillId="2" borderId="22" xfId="1" applyFont="1" applyFill="1" applyBorder="1" applyAlignment="1">
      <alignment horizontal="center" vertical="center"/>
    </xf>
    <xf numFmtId="0" fontId="33" fillId="2" borderId="23" xfId="1" applyFont="1" applyFill="1" applyBorder="1" applyAlignment="1">
      <alignment horizontal="center" vertical="center"/>
    </xf>
    <xf numFmtId="0" fontId="34" fillId="2" borderId="22" xfId="1" applyFont="1" applyFill="1" applyBorder="1" applyAlignment="1">
      <alignment horizontal="center" vertical="center"/>
    </xf>
    <xf numFmtId="0" fontId="33" fillId="2" borderId="24" xfId="1" applyFont="1" applyFill="1" applyBorder="1" applyAlignment="1">
      <alignment horizontal="center" vertical="center"/>
    </xf>
    <xf numFmtId="0" fontId="34" fillId="2" borderId="24" xfId="1" applyFont="1" applyFill="1" applyBorder="1" applyAlignment="1">
      <alignment horizontal="center" vertical="center"/>
    </xf>
    <xf numFmtId="0" fontId="34" fillId="2" borderId="25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36" fillId="2" borderId="2" xfId="1" applyFont="1" applyFill="1" applyBorder="1" applyAlignment="1">
      <alignment horizontal="center" vertical="center"/>
    </xf>
    <xf numFmtId="0" fontId="37" fillId="2" borderId="2" xfId="1" applyFont="1" applyFill="1" applyBorder="1" applyAlignment="1">
      <alignment horizontal="center" vertical="center"/>
    </xf>
    <xf numFmtId="0" fontId="40" fillId="2" borderId="5" xfId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horizontal="center" vertical="center"/>
    </xf>
    <xf numFmtId="0" fontId="43" fillId="2" borderId="5" xfId="1" applyFont="1" applyFill="1" applyBorder="1" applyAlignment="1">
      <alignment horizontal="center" vertical="center"/>
    </xf>
    <xf numFmtId="0" fontId="35" fillId="2" borderId="6" xfId="1" applyFont="1" applyFill="1" applyBorder="1" applyAlignment="1">
      <alignment horizontal="center" vertical="center"/>
    </xf>
    <xf numFmtId="0" fontId="45" fillId="2" borderId="2" xfId="1" applyFont="1" applyFill="1" applyBorder="1" applyAlignment="1">
      <alignment horizontal="center" vertical="center"/>
    </xf>
    <xf numFmtId="0" fontId="45" fillId="2" borderId="1" xfId="1" applyFont="1" applyFill="1" applyBorder="1" applyAlignment="1">
      <alignment horizontal="center" vertical="center"/>
    </xf>
    <xf numFmtId="0" fontId="45" fillId="2" borderId="4" xfId="1" applyFont="1" applyFill="1" applyBorder="1" applyAlignment="1">
      <alignment horizontal="center" vertical="center"/>
    </xf>
    <xf numFmtId="0" fontId="45" fillId="2" borderId="6" xfId="1" applyFont="1" applyFill="1" applyBorder="1" applyAlignment="1">
      <alignment horizontal="center" vertical="center"/>
    </xf>
    <xf numFmtId="0" fontId="42" fillId="2" borderId="2" xfId="1" applyFont="1" applyFill="1" applyBorder="1" applyAlignment="1">
      <alignment horizontal="center" vertical="center"/>
    </xf>
    <xf numFmtId="0" fontId="42" fillId="2" borderId="6" xfId="1" applyFont="1" applyFill="1" applyBorder="1" applyAlignment="1">
      <alignment horizontal="center" vertical="center"/>
    </xf>
    <xf numFmtId="0" fontId="42" fillId="2" borderId="22" xfId="1" applyFont="1" applyFill="1" applyBorder="1" applyAlignment="1">
      <alignment horizontal="center" vertical="center"/>
    </xf>
    <xf numFmtId="0" fontId="49" fillId="2" borderId="22" xfId="1" applyFont="1" applyFill="1" applyBorder="1" applyAlignment="1">
      <alignment horizontal="center" vertical="center"/>
    </xf>
    <xf numFmtId="0" fontId="49" fillId="2" borderId="24" xfId="1" applyFont="1" applyFill="1" applyBorder="1" applyAlignment="1">
      <alignment horizontal="center" vertical="center"/>
    </xf>
    <xf numFmtId="0" fontId="50" fillId="2" borderId="6" xfId="1" applyFont="1" applyFill="1" applyBorder="1" applyAlignment="1">
      <alignment horizontal="center" vertical="center"/>
    </xf>
    <xf numFmtId="0" fontId="42" fillId="2" borderId="24" xfId="1" applyFont="1" applyFill="1" applyBorder="1" applyAlignment="1">
      <alignment horizontal="center" vertical="center"/>
    </xf>
    <xf numFmtId="0" fontId="40" fillId="2" borderId="2" xfId="1" applyFont="1" applyFill="1" applyBorder="1" applyAlignment="1">
      <alignment horizontal="center" vertical="center"/>
    </xf>
    <xf numFmtId="0" fontId="46" fillId="2" borderId="2" xfId="1" applyFont="1" applyFill="1" applyBorder="1" applyAlignment="1">
      <alignment horizontal="center" vertical="center"/>
    </xf>
    <xf numFmtId="0" fontId="45" fillId="2" borderId="5" xfId="1" applyFont="1" applyFill="1" applyBorder="1" applyAlignment="1">
      <alignment horizontal="center" vertical="center"/>
    </xf>
    <xf numFmtId="0" fontId="42" fillId="2" borderId="0" xfId="1" applyFont="1" applyFill="1" applyBorder="1" applyAlignment="1">
      <alignment horizontal="center" vertical="center"/>
    </xf>
    <xf numFmtId="0" fontId="42" fillId="2" borderId="23" xfId="1" applyFont="1" applyFill="1" applyBorder="1" applyAlignment="1">
      <alignment horizontal="center" vertical="center"/>
    </xf>
    <xf numFmtId="164" fontId="52" fillId="3" borderId="27" xfId="2" applyNumberFormat="1" applyFont="1" applyFill="1" applyBorder="1" applyAlignment="1">
      <alignment vertical="center"/>
    </xf>
    <xf numFmtId="164" fontId="1" fillId="3" borderId="16" xfId="2" applyNumberFormat="1" applyFont="1" applyFill="1" applyBorder="1" applyAlignment="1">
      <alignment horizontal="center" vertical="center"/>
    </xf>
    <xf numFmtId="164" fontId="1" fillId="3" borderId="29" xfId="2" applyNumberFormat="1" applyFont="1" applyFill="1" applyBorder="1" applyAlignment="1">
      <alignment horizontal="center" vertical="center"/>
    </xf>
    <xf numFmtId="0" fontId="53" fillId="3" borderId="16" xfId="1" applyFont="1" applyFill="1" applyBorder="1" applyAlignment="1">
      <alignment horizontal="center" vertical="center"/>
    </xf>
    <xf numFmtId="164" fontId="52" fillId="3" borderId="31" xfId="2" applyNumberFormat="1" applyFont="1" applyFill="1" applyBorder="1" applyAlignment="1">
      <alignment vertical="center"/>
    </xf>
    <xf numFmtId="164" fontId="56" fillId="0" borderId="7" xfId="2" applyNumberFormat="1" applyFont="1" applyFill="1" applyBorder="1" applyAlignment="1">
      <alignment horizontal="center" vertical="center"/>
    </xf>
    <xf numFmtId="164" fontId="57" fillId="0" borderId="30" xfId="2" quotePrefix="1" applyNumberFormat="1" applyFont="1" applyBorder="1" applyAlignment="1">
      <alignment horizontal="center" vertical="center"/>
    </xf>
    <xf numFmtId="164" fontId="58" fillId="0" borderId="16" xfId="2" quotePrefix="1" applyNumberFormat="1" applyFont="1" applyBorder="1" applyAlignment="1">
      <alignment horizontal="center" vertical="center"/>
    </xf>
    <xf numFmtId="0" fontId="59" fillId="0" borderId="30" xfId="1" applyFont="1" applyFill="1" applyBorder="1" applyAlignment="1">
      <alignment horizontal="center" vertical="center"/>
    </xf>
    <xf numFmtId="164" fontId="56" fillId="0" borderId="16" xfId="2" applyNumberFormat="1" applyFont="1" applyFill="1" applyBorder="1" applyAlignment="1">
      <alignment horizontal="center" vertical="center"/>
    </xf>
    <xf numFmtId="164" fontId="56" fillId="0" borderId="30" xfId="2" applyNumberFormat="1" applyFont="1" applyFill="1" applyBorder="1" applyAlignment="1">
      <alignment horizontal="center" vertical="center"/>
    </xf>
    <xf numFmtId="164" fontId="60" fillId="0" borderId="30" xfId="2" quotePrefix="1" applyNumberFormat="1" applyFont="1" applyBorder="1" applyAlignment="1">
      <alignment horizontal="center" vertical="center"/>
    </xf>
    <xf numFmtId="164" fontId="61" fillId="3" borderId="16" xfId="2" applyNumberFormat="1" applyFont="1" applyFill="1" applyBorder="1" applyAlignment="1">
      <alignment horizontal="center" vertical="center"/>
    </xf>
    <xf numFmtId="164" fontId="61" fillId="3" borderId="30" xfId="2" applyNumberFormat="1" applyFont="1" applyFill="1" applyBorder="1" applyAlignment="1">
      <alignment horizontal="center" vertical="center"/>
    </xf>
    <xf numFmtId="164" fontId="60" fillId="0" borderId="10" xfId="2" quotePrefix="1" applyNumberFormat="1" applyFont="1" applyBorder="1" applyAlignment="1">
      <alignment horizontal="center" vertical="center"/>
    </xf>
    <xf numFmtId="164" fontId="56" fillId="0" borderId="31" xfId="2" applyNumberFormat="1" applyFont="1" applyFill="1" applyBorder="1" applyAlignment="1">
      <alignment horizontal="center" vertical="center"/>
    </xf>
    <xf numFmtId="0" fontId="32" fillId="0" borderId="0" xfId="1" applyFont="1" applyFill="1" applyBorder="1"/>
    <xf numFmtId="0" fontId="33" fillId="0" borderId="0" xfId="1" applyFont="1" applyFill="1" applyBorder="1"/>
    <xf numFmtId="0" fontId="15" fillId="0" borderId="0" xfId="1" applyFont="1" applyFill="1" applyBorder="1" applyAlignment="1">
      <alignment vertical="top"/>
    </xf>
    <xf numFmtId="0" fontId="6" fillId="0" borderId="0" xfId="1" applyFont="1" applyFill="1" applyBorder="1"/>
    <xf numFmtId="0" fontId="3" fillId="0" borderId="0" xfId="1" applyFont="1" applyFill="1" applyBorder="1" applyAlignment="1">
      <alignment vertical="center"/>
    </xf>
    <xf numFmtId="164" fontId="58" fillId="0" borderId="0" xfId="2" quotePrefix="1" applyNumberFormat="1" applyFont="1" applyBorder="1" applyAlignment="1">
      <alignment horizontal="center" vertical="center"/>
    </xf>
    <xf numFmtId="164" fontId="60" fillId="0" borderId="6" xfId="2" quotePrefix="1" applyNumberFormat="1" applyFont="1" applyBorder="1" applyAlignment="1">
      <alignment horizontal="center" vertical="center"/>
    </xf>
    <xf numFmtId="164" fontId="56" fillId="0" borderId="0" xfId="2" applyNumberFormat="1" applyFont="1" applyFill="1" applyBorder="1" applyAlignment="1">
      <alignment horizontal="center" vertical="center"/>
    </xf>
    <xf numFmtId="164" fontId="56" fillId="0" borderId="6" xfId="2" applyNumberFormat="1" applyFont="1" applyFill="1" applyBorder="1" applyAlignment="1">
      <alignment horizontal="center" vertical="center"/>
    </xf>
    <xf numFmtId="164" fontId="56" fillId="0" borderId="5" xfId="2" applyNumberFormat="1" applyFont="1" applyFill="1" applyBorder="1" applyAlignment="1">
      <alignment horizontal="center" vertical="center"/>
    </xf>
    <xf numFmtId="164" fontId="58" fillId="0" borderId="0" xfId="2" applyNumberFormat="1" applyFont="1" applyBorder="1" applyAlignment="1">
      <alignment vertical="center"/>
    </xf>
    <xf numFmtId="164" fontId="58" fillId="0" borderId="32" xfId="2" applyNumberFormat="1" applyFont="1" applyBorder="1" applyAlignment="1">
      <alignment vertical="center"/>
    </xf>
    <xf numFmtId="0" fontId="3" fillId="0" borderId="26" xfId="1" applyFont="1" applyBorder="1" applyAlignment="1">
      <alignment horizontal="left" vertical="center"/>
    </xf>
    <xf numFmtId="0" fontId="33" fillId="2" borderId="23" xfId="1" applyFont="1" applyFill="1" applyBorder="1" applyAlignment="1">
      <alignment horizontal="center" vertical="center"/>
    </xf>
    <xf numFmtId="0" fontId="33" fillId="2" borderId="24" xfId="1" applyFont="1" applyFill="1" applyBorder="1" applyAlignment="1">
      <alignment horizontal="center" vertical="center"/>
    </xf>
    <xf numFmtId="0" fontId="33" fillId="2" borderId="6" xfId="1" applyFont="1" applyFill="1" applyBorder="1" applyAlignment="1">
      <alignment horizontal="center" vertical="center"/>
    </xf>
    <xf numFmtId="164" fontId="65" fillId="0" borderId="7" xfId="2" applyNumberFormat="1" applyFont="1" applyFill="1" applyBorder="1" applyAlignment="1">
      <alignment horizontal="center" vertical="center"/>
    </xf>
    <xf numFmtId="0" fontId="66" fillId="2" borderId="22" xfId="1" applyFont="1" applyFill="1" applyBorder="1" applyAlignment="1">
      <alignment horizontal="center" vertical="center"/>
    </xf>
    <xf numFmtId="164" fontId="67" fillId="0" borderId="31" xfId="2" applyNumberFormat="1" applyFont="1" applyBorder="1" applyAlignment="1">
      <alignment vertical="center"/>
    </xf>
    <xf numFmtId="164" fontId="68" fillId="0" borderId="31" xfId="2" applyNumberFormat="1" applyFont="1" applyBorder="1" applyAlignment="1">
      <alignment vertical="center"/>
    </xf>
    <xf numFmtId="164" fontId="64" fillId="0" borderId="16" xfId="2" quotePrefix="1" applyNumberFormat="1" applyFont="1" applyBorder="1" applyAlignment="1">
      <alignment horizontal="center" vertical="center"/>
    </xf>
    <xf numFmtId="0" fontId="4" fillId="4" borderId="26" xfId="1" applyFont="1" applyFill="1" applyBorder="1" applyAlignment="1">
      <alignment horizontal="center" vertical="center"/>
    </xf>
    <xf numFmtId="164" fontId="68" fillId="4" borderId="31" xfId="2" applyNumberFormat="1" applyFont="1" applyFill="1" applyBorder="1" applyAlignment="1">
      <alignment vertical="center"/>
    </xf>
    <xf numFmtId="164" fontId="65" fillId="4" borderId="7" xfId="2" applyNumberFormat="1" applyFont="1" applyFill="1" applyBorder="1" applyAlignment="1">
      <alignment horizontal="center" vertical="center"/>
    </xf>
    <xf numFmtId="164" fontId="57" fillId="4" borderId="30" xfId="2" quotePrefix="1" applyNumberFormat="1" applyFont="1" applyFill="1" applyBorder="1" applyAlignment="1">
      <alignment horizontal="center" vertical="center"/>
    </xf>
    <xf numFmtId="164" fontId="55" fillId="4" borderId="31" xfId="2" applyNumberFormat="1" applyFont="1" applyFill="1" applyBorder="1" applyAlignment="1">
      <alignment vertical="center"/>
    </xf>
    <xf numFmtId="164" fontId="56" fillId="4" borderId="7" xfId="2" applyNumberFormat="1" applyFont="1" applyFill="1" applyBorder="1" applyAlignment="1">
      <alignment horizontal="center" vertical="center"/>
    </xf>
    <xf numFmtId="0" fontId="3" fillId="4" borderId="26" xfId="1" applyFont="1" applyFill="1" applyBorder="1" applyAlignment="1">
      <alignment horizontal="left" vertical="center"/>
    </xf>
    <xf numFmtId="164" fontId="67" fillId="4" borderId="31" xfId="2" applyNumberFormat="1" applyFont="1" applyFill="1" applyBorder="1" applyAlignment="1">
      <alignment vertical="center"/>
    </xf>
    <xf numFmtId="164" fontId="60" fillId="4" borderId="6" xfId="2" quotePrefix="1" applyNumberFormat="1" applyFont="1" applyFill="1" applyBorder="1" applyAlignment="1">
      <alignment horizontal="center" vertical="center"/>
    </xf>
    <xf numFmtId="164" fontId="56" fillId="4" borderId="15" xfId="2" applyNumberFormat="1" applyFont="1" applyFill="1" applyBorder="1" applyAlignment="1">
      <alignment horizontal="center" vertical="center"/>
    </xf>
    <xf numFmtId="164" fontId="56" fillId="4" borderId="9" xfId="2" applyNumberFormat="1" applyFont="1" applyFill="1" applyBorder="1" applyAlignment="1">
      <alignment horizontal="center" vertical="center"/>
    </xf>
    <xf numFmtId="164" fontId="58" fillId="4" borderId="0" xfId="2" applyNumberFormat="1" applyFont="1" applyFill="1" applyBorder="1" applyAlignment="1">
      <alignment vertical="center"/>
    </xf>
    <xf numFmtId="164" fontId="58" fillId="4" borderId="32" xfId="2" applyNumberFormat="1" applyFont="1" applyFill="1" applyBorder="1" applyAlignment="1">
      <alignment vertical="center"/>
    </xf>
    <xf numFmtId="164" fontId="69" fillId="4" borderId="7" xfId="2" applyNumberFormat="1" applyFont="1" applyFill="1" applyBorder="1" applyAlignment="1">
      <alignment horizontal="center" vertical="center"/>
    </xf>
    <xf numFmtId="164" fontId="70" fillId="4" borderId="10" xfId="2" quotePrefix="1" applyNumberFormat="1" applyFont="1" applyFill="1" applyBorder="1" applyAlignment="1">
      <alignment horizontal="center" vertical="center"/>
    </xf>
    <xf numFmtId="164" fontId="71" fillId="4" borderId="31" xfId="2" applyNumberFormat="1" applyFont="1" applyFill="1" applyBorder="1" applyAlignment="1">
      <alignment vertical="center"/>
    </xf>
    <xf numFmtId="164" fontId="72" fillId="4" borderId="8" xfId="2" applyNumberFormat="1" applyFont="1" applyFill="1" applyBorder="1" applyAlignment="1">
      <alignment vertical="center"/>
    </xf>
    <xf numFmtId="164" fontId="61" fillId="3" borderId="27" xfId="2" applyNumberFormat="1" applyFont="1" applyFill="1" applyBorder="1" applyAlignment="1">
      <alignment horizontal="center" vertical="center"/>
    </xf>
    <xf numFmtId="0" fontId="73" fillId="2" borderId="24" xfId="1" applyFont="1" applyFill="1" applyBorder="1" applyAlignment="1">
      <alignment horizontal="center" vertical="center"/>
    </xf>
    <xf numFmtId="164" fontId="65" fillId="0" borderId="15" xfId="2" applyNumberFormat="1" applyFont="1" applyFill="1" applyBorder="1" applyAlignment="1">
      <alignment horizontal="center" vertical="center"/>
    </xf>
    <xf numFmtId="164" fontId="65" fillId="0" borderId="16" xfId="2" applyNumberFormat="1" applyFont="1" applyFill="1" applyBorder="1" applyAlignment="1">
      <alignment horizontal="center" vertical="center"/>
    </xf>
    <xf numFmtId="164" fontId="64" fillId="0" borderId="16" xfId="2" applyNumberFormat="1" applyFont="1" applyBorder="1" applyAlignment="1">
      <alignment vertical="center"/>
    </xf>
    <xf numFmtId="164" fontId="64" fillId="0" borderId="7" xfId="2" applyNumberFormat="1" applyFont="1" applyBorder="1" applyAlignment="1">
      <alignment vertical="center"/>
    </xf>
    <xf numFmtId="164" fontId="64" fillId="0" borderId="8" xfId="2" applyNumberFormat="1" applyFont="1" applyBorder="1" applyAlignment="1">
      <alignment vertical="center"/>
    </xf>
    <xf numFmtId="164" fontId="74" fillId="0" borderId="31" xfId="2" applyNumberFormat="1" applyFont="1" applyBorder="1" applyAlignment="1">
      <alignment vertical="center"/>
    </xf>
    <xf numFmtId="164" fontId="54" fillId="0" borderId="15" xfId="2" applyNumberFormat="1" applyFont="1" applyBorder="1" applyAlignment="1">
      <alignment horizontal="center" vertical="center"/>
    </xf>
    <xf numFmtId="164" fontId="51" fillId="3" borderId="27" xfId="2" applyNumberFormat="1" applyFont="1" applyFill="1" applyBorder="1" applyAlignment="1">
      <alignment vertical="center"/>
    </xf>
    <xf numFmtId="164" fontId="54" fillId="0" borderId="31" xfId="2" applyNumberFormat="1" applyFont="1" applyBorder="1" applyAlignment="1">
      <alignment vertical="center"/>
    </xf>
    <xf numFmtId="0" fontId="33" fillId="2" borderId="23" xfId="1" applyFont="1" applyFill="1" applyBorder="1" applyAlignment="1">
      <alignment horizontal="center" vertical="center"/>
    </xf>
    <xf numFmtId="0" fontId="33" fillId="2" borderId="5" xfId="1" applyFont="1" applyFill="1" applyBorder="1" applyAlignment="1">
      <alignment horizontal="center" vertical="center"/>
    </xf>
    <xf numFmtId="0" fontId="38" fillId="2" borderId="5" xfId="1" applyFont="1" applyFill="1" applyBorder="1" applyAlignment="1">
      <alignment horizontal="center" vertical="center"/>
    </xf>
    <xf numFmtId="164" fontId="54" fillId="4" borderId="15" xfId="2" applyNumberFormat="1" applyFont="1" applyFill="1" applyBorder="1" applyAlignment="1">
      <alignment horizontal="center" vertical="center"/>
    </xf>
    <xf numFmtId="0" fontId="29" fillId="2" borderId="3" xfId="1" applyFont="1" applyFill="1" applyBorder="1" applyAlignment="1">
      <alignment horizontal="center" vertical="center"/>
    </xf>
    <xf numFmtId="0" fontId="29" fillId="2" borderId="5" xfId="1" applyFont="1" applyFill="1" applyBorder="1" applyAlignment="1">
      <alignment horizontal="center" vertical="center"/>
    </xf>
    <xf numFmtId="0" fontId="39" fillId="2" borderId="5" xfId="1" applyFont="1" applyFill="1" applyBorder="1" applyAlignment="1">
      <alignment horizontal="center" vertical="center"/>
    </xf>
    <xf numFmtId="164" fontId="75" fillId="4" borderId="7" xfId="2" applyNumberFormat="1" applyFont="1" applyFill="1" applyBorder="1" applyAlignment="1">
      <alignment horizontal="center" vertical="center"/>
    </xf>
    <xf numFmtId="164" fontId="65" fillId="0" borderId="9" xfId="2" applyNumberFormat="1" applyFont="1" applyFill="1" applyBorder="1" applyAlignment="1">
      <alignment horizontal="center" vertical="center"/>
    </xf>
    <xf numFmtId="164" fontId="54" fillId="0" borderId="15" xfId="2" applyNumberFormat="1" applyFont="1" applyBorder="1" applyAlignment="1">
      <alignment vertical="center"/>
    </xf>
    <xf numFmtId="165" fontId="51" fillId="3" borderId="27" xfId="2" applyNumberFormat="1" applyFont="1" applyFill="1" applyBorder="1" applyAlignment="1">
      <alignment vertical="center"/>
    </xf>
    <xf numFmtId="165" fontId="54" fillId="0" borderId="15" xfId="2" applyNumberFormat="1" applyFont="1" applyBorder="1" applyAlignment="1">
      <alignment vertical="center"/>
    </xf>
    <xf numFmtId="165" fontId="54" fillId="0" borderId="31" xfId="2" applyNumberFormat="1" applyFont="1" applyBorder="1" applyAlignment="1">
      <alignment vertical="center"/>
    </xf>
    <xf numFmtId="165" fontId="54" fillId="0" borderId="15" xfId="2" applyNumberFormat="1" applyFont="1" applyBorder="1" applyAlignment="1">
      <alignment horizontal="center" vertical="center"/>
    </xf>
    <xf numFmtId="165" fontId="54" fillId="4" borderId="15" xfId="2" applyNumberFormat="1" applyFont="1" applyFill="1" applyBorder="1" applyAlignment="1">
      <alignment horizontal="center" vertical="center"/>
    </xf>
    <xf numFmtId="165" fontId="52" fillId="3" borderId="27" xfId="2" applyNumberFormat="1" applyFont="1" applyFill="1" applyBorder="1" applyAlignment="1">
      <alignment vertical="center"/>
    </xf>
    <xf numFmtId="165" fontId="61" fillId="3" borderId="16" xfId="2" applyNumberFormat="1" applyFont="1" applyFill="1" applyBorder="1" applyAlignment="1">
      <alignment horizontal="center" vertical="center"/>
    </xf>
    <xf numFmtId="165" fontId="1" fillId="3" borderId="29" xfId="2" applyNumberFormat="1" applyFont="1" applyFill="1" applyBorder="1" applyAlignment="1">
      <alignment horizontal="center" vertical="center"/>
    </xf>
    <xf numFmtId="165" fontId="68" fillId="0" borderId="31" xfId="2" applyNumberFormat="1" applyFont="1" applyBorder="1" applyAlignment="1">
      <alignment vertical="center"/>
    </xf>
    <xf numFmtId="165" fontId="65" fillId="0" borderId="7" xfId="2" applyNumberFormat="1" applyFont="1" applyFill="1" applyBorder="1" applyAlignment="1">
      <alignment horizontal="center" vertical="center"/>
    </xf>
    <xf numFmtId="165" fontId="67" fillId="0" borderId="31" xfId="2" applyNumberFormat="1" applyFont="1" applyBorder="1" applyAlignment="1">
      <alignment vertical="center"/>
    </xf>
    <xf numFmtId="165" fontId="56" fillId="0" borderId="7" xfId="2" applyNumberFormat="1" applyFont="1" applyFill="1" applyBorder="1" applyAlignment="1">
      <alignment horizontal="center" vertical="center"/>
    </xf>
    <xf numFmtId="165" fontId="56" fillId="0" borderId="16" xfId="2" applyNumberFormat="1" applyFont="1" applyFill="1" applyBorder="1" applyAlignment="1">
      <alignment horizontal="center" vertical="center"/>
    </xf>
    <xf numFmtId="165" fontId="68" fillId="4" borderId="31" xfId="2" applyNumberFormat="1" applyFont="1" applyFill="1" applyBorder="1" applyAlignment="1">
      <alignment vertical="center"/>
    </xf>
    <xf numFmtId="165" fontId="65" fillId="4" borderId="7" xfId="2" applyNumberFormat="1" applyFont="1" applyFill="1" applyBorder="1" applyAlignment="1">
      <alignment horizontal="center" vertical="center"/>
    </xf>
    <xf numFmtId="165" fontId="67" fillId="4" borderId="31" xfId="2" applyNumberFormat="1" applyFont="1" applyFill="1" applyBorder="1" applyAlignment="1">
      <alignment vertical="center"/>
    </xf>
    <xf numFmtId="165" fontId="56" fillId="4" borderId="7" xfId="2" applyNumberFormat="1" applyFont="1" applyFill="1" applyBorder="1" applyAlignment="1">
      <alignment horizontal="center" vertical="center"/>
    </xf>
    <xf numFmtId="165" fontId="52" fillId="3" borderId="31" xfId="2" applyNumberFormat="1" applyFont="1" applyFill="1" applyBorder="1" applyAlignment="1">
      <alignment vertical="center"/>
    </xf>
    <xf numFmtId="165" fontId="53" fillId="3" borderId="16" xfId="1" applyNumberFormat="1" applyFont="1" applyFill="1" applyBorder="1" applyAlignment="1">
      <alignment horizontal="center" vertical="center"/>
    </xf>
    <xf numFmtId="165" fontId="61" fillId="3" borderId="27" xfId="2" applyNumberFormat="1" applyFont="1" applyFill="1" applyBorder="1" applyAlignment="1">
      <alignment horizontal="center" vertical="center"/>
    </xf>
    <xf numFmtId="165" fontId="61" fillId="3" borderId="30" xfId="2" applyNumberFormat="1" applyFont="1" applyFill="1" applyBorder="1" applyAlignment="1">
      <alignment horizontal="center" vertical="center"/>
    </xf>
    <xf numFmtId="165" fontId="1" fillId="3" borderId="16" xfId="2" applyNumberFormat="1" applyFont="1" applyFill="1" applyBorder="1" applyAlignment="1">
      <alignment horizontal="center" vertical="center"/>
    </xf>
    <xf numFmtId="165" fontId="64" fillId="0" borderId="16" xfId="2" quotePrefix="1" applyNumberFormat="1" applyFont="1" applyBorder="1" applyAlignment="1">
      <alignment horizontal="center" vertical="center"/>
    </xf>
    <xf numFmtId="165" fontId="59" fillId="0" borderId="30" xfId="1" applyNumberFormat="1" applyFont="1" applyFill="1" applyBorder="1" applyAlignment="1">
      <alignment horizontal="center" vertical="center"/>
    </xf>
    <xf numFmtId="165" fontId="65" fillId="0" borderId="15" xfId="2" applyNumberFormat="1" applyFont="1" applyFill="1" applyBorder="1" applyAlignment="1">
      <alignment horizontal="center" vertical="center"/>
    </xf>
    <xf numFmtId="165" fontId="65" fillId="0" borderId="16" xfId="2" applyNumberFormat="1" applyFont="1" applyFill="1" applyBorder="1" applyAlignment="1">
      <alignment horizontal="center" vertical="center"/>
    </xf>
    <xf numFmtId="165" fontId="58" fillId="0" borderId="16" xfId="2" quotePrefix="1" applyNumberFormat="1" applyFont="1" applyBorder="1" applyAlignment="1">
      <alignment horizontal="center" vertical="center"/>
    </xf>
    <xf numFmtId="165" fontId="56" fillId="0" borderId="30" xfId="2" applyNumberFormat="1" applyFont="1" applyFill="1" applyBorder="1" applyAlignment="1">
      <alignment horizontal="center" vertical="center"/>
    </xf>
    <xf numFmtId="165" fontId="56" fillId="0" borderId="31" xfId="2" applyNumberFormat="1" applyFont="1" applyFill="1" applyBorder="1" applyAlignment="1">
      <alignment horizontal="center" vertical="center"/>
    </xf>
    <xf numFmtId="165" fontId="60" fillId="0" borderId="30" xfId="2" quotePrefix="1" applyNumberFormat="1" applyFont="1" applyBorder="1" applyAlignment="1">
      <alignment horizontal="center" vertical="center"/>
    </xf>
    <xf numFmtId="165" fontId="64" fillId="0" borderId="16" xfId="2" applyNumberFormat="1" applyFont="1" applyBorder="1" applyAlignment="1">
      <alignment vertical="center"/>
    </xf>
    <xf numFmtId="165" fontId="64" fillId="0" borderId="7" xfId="2" applyNumberFormat="1" applyFont="1" applyBorder="1" applyAlignment="1">
      <alignment vertical="center"/>
    </xf>
    <xf numFmtId="165" fontId="58" fillId="0" borderId="0" xfId="2" quotePrefix="1" applyNumberFormat="1" applyFont="1" applyBorder="1" applyAlignment="1">
      <alignment horizontal="center" vertical="center"/>
    </xf>
    <xf numFmtId="165" fontId="60" fillId="0" borderId="6" xfId="2" quotePrefix="1" applyNumberFormat="1" applyFont="1" applyBorder="1" applyAlignment="1">
      <alignment horizontal="center" vertical="center"/>
    </xf>
    <xf numFmtId="165" fontId="56" fillId="0" borderId="0" xfId="2" applyNumberFormat="1" applyFont="1" applyFill="1" applyBorder="1" applyAlignment="1">
      <alignment horizontal="center" vertical="center"/>
    </xf>
    <xf numFmtId="165" fontId="56" fillId="0" borderId="6" xfId="2" applyNumberFormat="1" applyFont="1" applyFill="1" applyBorder="1" applyAlignment="1">
      <alignment horizontal="center" vertical="center"/>
    </xf>
    <xf numFmtId="165" fontId="56" fillId="0" borderId="5" xfId="2" applyNumberFormat="1" applyFont="1" applyFill="1" applyBorder="1" applyAlignment="1">
      <alignment horizontal="center" vertical="center"/>
    </xf>
    <xf numFmtId="165" fontId="58" fillId="0" borderId="0" xfId="2" applyNumberFormat="1" applyFont="1" applyBorder="1" applyAlignment="1">
      <alignment vertical="center"/>
    </xf>
    <xf numFmtId="165" fontId="58" fillId="0" borderId="32" xfId="2" applyNumberFormat="1" applyFont="1" applyBorder="1" applyAlignment="1">
      <alignment vertical="center"/>
    </xf>
    <xf numFmtId="165" fontId="74" fillId="0" borderId="31" xfId="2" applyNumberFormat="1" applyFont="1" applyBorder="1" applyAlignment="1">
      <alignment vertical="center"/>
    </xf>
    <xf numFmtId="165" fontId="60" fillId="0" borderId="10" xfId="2" quotePrefix="1" applyNumberFormat="1" applyFont="1" applyBorder="1" applyAlignment="1">
      <alignment horizontal="center" vertical="center"/>
    </xf>
    <xf numFmtId="165" fontId="64" fillId="0" borderId="8" xfId="2" applyNumberFormat="1" applyFont="1" applyBorder="1" applyAlignment="1">
      <alignment vertical="center"/>
    </xf>
    <xf numFmtId="165" fontId="55" fillId="4" borderId="31" xfId="2" applyNumberFormat="1" applyFont="1" applyFill="1" applyBorder="1" applyAlignment="1">
      <alignment vertical="center"/>
    </xf>
    <xf numFmtId="165" fontId="69" fillId="4" borderId="7" xfId="2" applyNumberFormat="1" applyFont="1" applyFill="1" applyBorder="1" applyAlignment="1">
      <alignment horizontal="center" vertical="center"/>
    </xf>
    <xf numFmtId="165" fontId="70" fillId="4" borderId="10" xfId="2" quotePrefix="1" applyNumberFormat="1" applyFont="1" applyFill="1" applyBorder="1" applyAlignment="1">
      <alignment horizontal="center" vertical="center"/>
    </xf>
    <xf numFmtId="165" fontId="71" fillId="4" borderId="31" xfId="2" applyNumberFormat="1" applyFont="1" applyFill="1" applyBorder="1" applyAlignment="1">
      <alignment vertical="center"/>
    </xf>
    <xf numFmtId="165" fontId="72" fillId="4" borderId="8" xfId="2" applyNumberFormat="1" applyFont="1" applyFill="1" applyBorder="1" applyAlignment="1">
      <alignment vertical="center"/>
    </xf>
    <xf numFmtId="165" fontId="60" fillId="4" borderId="6" xfId="2" quotePrefix="1" applyNumberFormat="1" applyFont="1" applyFill="1" applyBorder="1" applyAlignment="1">
      <alignment horizontal="center" vertical="center"/>
    </xf>
    <xf numFmtId="165" fontId="56" fillId="4" borderId="15" xfId="2" applyNumberFormat="1" applyFont="1" applyFill="1" applyBorder="1" applyAlignment="1">
      <alignment horizontal="center" vertical="center"/>
    </xf>
    <xf numFmtId="165" fontId="56" fillId="4" borderId="9" xfId="2" applyNumberFormat="1" applyFont="1" applyFill="1" applyBorder="1" applyAlignment="1">
      <alignment horizontal="center" vertical="center"/>
    </xf>
    <xf numFmtId="165" fontId="58" fillId="4" borderId="0" xfId="2" applyNumberFormat="1" applyFont="1" applyFill="1" applyBorder="1" applyAlignment="1">
      <alignment vertical="center"/>
    </xf>
    <xf numFmtId="165" fontId="58" fillId="4" borderId="32" xfId="2" applyNumberFormat="1" applyFont="1" applyFill="1" applyBorder="1" applyAlignment="1">
      <alignment vertical="center"/>
    </xf>
    <xf numFmtId="164" fontId="61" fillId="3" borderId="31" xfId="2" applyNumberFormat="1" applyFont="1" applyFill="1" applyBorder="1" applyAlignment="1">
      <alignment horizontal="center" vertical="center"/>
    </xf>
    <xf numFmtId="164" fontId="76" fillId="0" borderId="9" xfId="2" applyNumberFormat="1" applyFont="1" applyFill="1" applyBorder="1" applyAlignment="1">
      <alignment horizontal="center" vertical="center"/>
    </xf>
    <xf numFmtId="164" fontId="56" fillId="0" borderId="15" xfId="2" applyNumberFormat="1" applyFont="1" applyFill="1" applyBorder="1" applyAlignment="1">
      <alignment horizontal="center" vertical="center"/>
    </xf>
    <xf numFmtId="164" fontId="65" fillId="4" borderId="15" xfId="2" applyNumberFormat="1" applyFont="1" applyFill="1" applyBorder="1" applyAlignment="1">
      <alignment horizontal="center" vertical="center"/>
    </xf>
    <xf numFmtId="165" fontId="58" fillId="0" borderId="16" xfId="2" applyNumberFormat="1" applyFont="1" applyBorder="1" applyAlignment="1">
      <alignment horizontal="center" vertical="center"/>
    </xf>
    <xf numFmtId="165" fontId="77" fillId="0" borderId="16" xfId="2" applyNumberFormat="1" applyFont="1" applyFill="1" applyBorder="1" applyAlignment="1">
      <alignment horizontal="center" vertical="center"/>
    </xf>
    <xf numFmtId="165" fontId="77" fillId="0" borderId="0" xfId="2" applyNumberFormat="1" applyFont="1" applyFill="1" applyBorder="1" applyAlignment="1">
      <alignment horizontal="center" vertical="center"/>
    </xf>
    <xf numFmtId="165" fontId="58" fillId="0" borderId="16" xfId="2" applyNumberFormat="1" applyFont="1" applyFill="1" applyBorder="1" applyAlignment="1">
      <alignment horizontal="center" vertical="center"/>
    </xf>
    <xf numFmtId="165" fontId="58" fillId="0" borderId="30" xfId="2" applyNumberFormat="1" applyFont="1" applyFill="1" applyBorder="1" applyAlignment="1">
      <alignment horizontal="center" vertical="center"/>
    </xf>
    <xf numFmtId="165" fontId="58" fillId="0" borderId="31" xfId="2" applyNumberFormat="1" applyFont="1" applyFill="1" applyBorder="1" applyAlignment="1">
      <alignment horizontal="center" vertical="center"/>
    </xf>
    <xf numFmtId="165" fontId="58" fillId="0" borderId="0" xfId="2" applyNumberFormat="1" applyFont="1" applyFill="1" applyBorder="1" applyAlignment="1">
      <alignment horizontal="center" vertical="center"/>
    </xf>
    <xf numFmtId="165" fontId="58" fillId="0" borderId="6" xfId="2" applyNumberFormat="1" applyFont="1" applyFill="1" applyBorder="1" applyAlignment="1">
      <alignment horizontal="center" vertical="center"/>
    </xf>
    <xf numFmtId="165" fontId="58" fillId="0" borderId="5" xfId="2" applyNumberFormat="1" applyFont="1" applyFill="1" applyBorder="1" applyAlignment="1">
      <alignment horizontal="center" vertical="center"/>
    </xf>
    <xf numFmtId="165" fontId="77" fillId="0" borderId="7" xfId="2" applyNumberFormat="1" applyFont="1" applyFill="1" applyBorder="1" applyAlignment="1">
      <alignment horizontal="center" vertical="center"/>
    </xf>
    <xf numFmtId="165" fontId="58" fillId="0" borderId="7" xfId="2" applyNumberFormat="1" applyFont="1" applyFill="1" applyBorder="1" applyAlignment="1">
      <alignment horizontal="center" vertical="center"/>
    </xf>
    <xf numFmtId="0" fontId="79" fillId="0" borderId="0" xfId="0" applyFont="1"/>
    <xf numFmtId="0" fontId="78" fillId="0" borderId="21" xfId="0" applyFont="1" applyBorder="1" applyAlignment="1">
      <alignment horizontal="center" vertical="center"/>
    </xf>
    <xf numFmtId="0" fontId="78" fillId="0" borderId="21" xfId="0" applyFont="1" applyBorder="1" applyAlignment="1">
      <alignment horizontal="center" vertical="center" wrapText="1"/>
    </xf>
    <xf numFmtId="0" fontId="0" fillId="0" borderId="5" xfId="0" applyBorder="1"/>
    <xf numFmtId="0" fontId="0" fillId="0" borderId="0" xfId="0" applyBorder="1"/>
    <xf numFmtId="0" fontId="78" fillId="0" borderId="34" xfId="0" applyFont="1" applyBorder="1" applyAlignment="1">
      <alignment horizontal="center" vertical="center"/>
    </xf>
    <xf numFmtId="0" fontId="0" fillId="0" borderId="6" xfId="0" applyBorder="1"/>
    <xf numFmtId="0" fontId="0" fillId="0" borderId="36" xfId="0" applyBorder="1"/>
    <xf numFmtId="0" fontId="0" fillId="0" borderId="35" xfId="0" applyBorder="1"/>
    <xf numFmtId="0" fontId="0" fillId="0" borderId="38" xfId="0" applyBorder="1"/>
    <xf numFmtId="0" fontId="80" fillId="0" borderId="37" xfId="0" applyFont="1" applyBorder="1"/>
    <xf numFmtId="16" fontId="78" fillId="0" borderId="21" xfId="0" applyNumberFormat="1" applyFont="1" applyBorder="1" applyAlignment="1">
      <alignment horizontal="center" vertical="center"/>
    </xf>
    <xf numFmtId="16" fontId="78" fillId="0" borderId="21" xfId="0" quotePrefix="1" applyNumberFormat="1" applyFont="1" applyBorder="1" applyAlignment="1">
      <alignment horizontal="center" vertical="center"/>
    </xf>
    <xf numFmtId="0" fontId="78" fillId="0" borderId="21" xfId="0" quotePrefix="1" applyFont="1" applyBorder="1" applyAlignment="1">
      <alignment horizontal="center" vertical="center"/>
    </xf>
    <xf numFmtId="0" fontId="81" fillId="0" borderId="37" xfId="0" applyFont="1" applyBorder="1"/>
    <xf numFmtId="0" fontId="81" fillId="0" borderId="2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6" fontId="82" fillId="0" borderId="2" xfId="7" applyNumberFormat="1" applyFont="1" applyBorder="1" applyAlignment="1">
      <alignment horizontal="center"/>
    </xf>
    <xf numFmtId="166" fontId="82" fillId="0" borderId="37" xfId="7" applyNumberFormat="1" applyFont="1" applyBorder="1" applyAlignment="1">
      <alignment horizontal="center"/>
    </xf>
    <xf numFmtId="166" fontId="80" fillId="0" borderId="37" xfId="7" applyNumberFormat="1" applyFont="1" applyBorder="1"/>
    <xf numFmtId="166" fontId="80" fillId="0" borderId="2" xfId="7" applyNumberFormat="1" applyFont="1" applyBorder="1"/>
    <xf numFmtId="166" fontId="83" fillId="0" borderId="39" xfId="7" applyNumberFormat="1" applyFont="1" applyBorder="1" applyAlignment="1">
      <alignment horizontal="center"/>
    </xf>
    <xf numFmtId="166" fontId="84" fillId="0" borderId="39" xfId="0" applyNumberFormat="1" applyFont="1" applyBorder="1"/>
    <xf numFmtId="166" fontId="84" fillId="0" borderId="39" xfId="7" applyNumberFormat="1" applyFont="1" applyBorder="1"/>
    <xf numFmtId="0" fontId="78" fillId="0" borderId="0" xfId="0" applyFont="1"/>
    <xf numFmtId="0" fontId="78" fillId="0" borderId="20" xfId="0" applyFont="1" applyBorder="1"/>
    <xf numFmtId="0" fontId="78" fillId="0" borderId="17" xfId="0" applyFont="1" applyBorder="1"/>
    <xf numFmtId="0" fontId="78" fillId="0" borderId="13" xfId="0" applyFont="1" applyBorder="1" applyAlignment="1">
      <alignment horizontal="center"/>
    </xf>
    <xf numFmtId="0" fontId="78" fillId="0" borderId="12" xfId="0" applyFont="1" applyBorder="1" applyAlignment="1">
      <alignment horizontal="center"/>
    </xf>
    <xf numFmtId="0" fontId="78" fillId="0" borderId="14" xfId="0" applyFont="1" applyBorder="1" applyAlignment="1">
      <alignment horizontal="center"/>
    </xf>
    <xf numFmtId="0" fontId="78" fillId="0" borderId="0" xfId="0" applyFont="1" applyAlignment="1">
      <alignment horizontal="center"/>
    </xf>
    <xf numFmtId="0" fontId="78" fillId="0" borderId="5" xfId="0" applyFont="1" applyBorder="1" applyAlignment="1">
      <alignment horizontal="center"/>
    </xf>
    <xf numFmtId="0" fontId="78" fillId="0" borderId="0" xfId="0" applyFont="1" applyBorder="1" applyAlignment="1">
      <alignment horizontal="center"/>
    </xf>
    <xf numFmtId="0" fontId="78" fillId="0" borderId="6" xfId="0" applyFont="1" applyBorder="1" applyAlignment="1">
      <alignment horizontal="center"/>
    </xf>
    <xf numFmtId="0" fontId="78" fillId="0" borderId="38" xfId="0" applyFont="1" applyBorder="1" applyAlignment="1">
      <alignment horizontal="center"/>
    </xf>
    <xf numFmtId="0" fontId="78" fillId="0" borderId="36" xfId="0" applyFont="1" applyBorder="1" applyAlignment="1">
      <alignment horizontal="center"/>
    </xf>
    <xf numFmtId="0" fontId="78" fillId="0" borderId="35" xfId="0" applyFont="1" applyBorder="1" applyAlignment="1">
      <alignment horizontal="center"/>
    </xf>
    <xf numFmtId="0" fontId="85" fillId="0" borderId="14" xfId="0" applyFont="1" applyBorder="1" applyAlignment="1">
      <alignment horizontal="center"/>
    </xf>
    <xf numFmtId="0" fontId="85" fillId="0" borderId="13" xfId="0" applyFont="1" applyBorder="1" applyAlignment="1">
      <alignment horizontal="center"/>
    </xf>
    <xf numFmtId="0" fontId="85" fillId="0" borderId="12" xfId="0" applyFont="1" applyBorder="1" applyAlignment="1">
      <alignment horizontal="center"/>
    </xf>
    <xf numFmtId="166" fontId="78" fillId="0" borderId="0" xfId="7" applyNumberFormat="1" applyFont="1" applyBorder="1" applyAlignment="1">
      <alignment horizontal="center"/>
    </xf>
    <xf numFmtId="166" fontId="85" fillId="0" borderId="12" xfId="7" applyNumberFormat="1" applyFont="1" applyBorder="1" applyAlignment="1">
      <alignment horizontal="center"/>
    </xf>
    <xf numFmtId="0" fontId="86" fillId="0" borderId="0" xfId="0" applyFont="1"/>
    <xf numFmtId="0" fontId="86" fillId="0" borderId="17" xfId="0" applyFont="1" applyBorder="1"/>
    <xf numFmtId="0" fontId="0" fillId="0" borderId="39" xfId="0" applyBorder="1"/>
    <xf numFmtId="0" fontId="0" fillId="0" borderId="39" xfId="0" applyBorder="1" applyAlignment="1">
      <alignment horizontal="right"/>
    </xf>
    <xf numFmtId="166" fontId="78" fillId="0" borderId="5" xfId="7" applyNumberFormat="1" applyFont="1" applyBorder="1" applyAlignment="1">
      <alignment horizontal="center"/>
    </xf>
    <xf numFmtId="166" fontId="85" fillId="0" borderId="13" xfId="7" applyNumberFormat="1" applyFont="1" applyBorder="1" applyAlignment="1">
      <alignment horizontal="center"/>
    </xf>
    <xf numFmtId="166" fontId="78" fillId="0" borderId="6" xfId="7" applyNumberFormat="1" applyFont="1" applyBorder="1" applyAlignment="1">
      <alignment horizontal="center"/>
    </xf>
    <xf numFmtId="166" fontId="78" fillId="0" borderId="5" xfId="7" applyNumberFormat="1" applyFont="1" applyFill="1" applyBorder="1" applyAlignment="1">
      <alignment horizontal="center"/>
    </xf>
    <xf numFmtId="166" fontId="78" fillId="0" borderId="0" xfId="7" applyNumberFormat="1" applyFont="1" applyFill="1" applyBorder="1" applyAlignment="1">
      <alignment horizontal="center"/>
    </xf>
    <xf numFmtId="0" fontId="78" fillId="0" borderId="0" xfId="0" applyFont="1" applyFill="1" applyBorder="1" applyAlignment="1">
      <alignment horizontal="center"/>
    </xf>
    <xf numFmtId="166" fontId="78" fillId="0" borderId="5" xfId="7" applyNumberFormat="1" applyFont="1" applyBorder="1" applyAlignment="1">
      <alignment horizontal="right"/>
    </xf>
    <xf numFmtId="166" fontId="85" fillId="0" borderId="13" xfId="0" applyNumberFormat="1" applyFont="1" applyBorder="1" applyAlignment="1">
      <alignment horizontal="center"/>
    </xf>
    <xf numFmtId="166" fontId="78" fillId="0" borderId="38" xfId="7" applyNumberFormat="1" applyFont="1" applyBorder="1" applyAlignment="1">
      <alignment horizontal="center"/>
    </xf>
    <xf numFmtId="166" fontId="78" fillId="0" borderId="36" xfId="7" applyNumberFormat="1" applyFont="1" applyBorder="1" applyAlignment="1">
      <alignment horizontal="center"/>
    </xf>
    <xf numFmtId="166" fontId="78" fillId="0" borderId="35" xfId="7" applyNumberFormat="1" applyFont="1" applyBorder="1" applyAlignment="1">
      <alignment horizontal="center"/>
    </xf>
    <xf numFmtId="166" fontId="78" fillId="0" borderId="12" xfId="0" applyNumberFormat="1" applyFont="1" applyBorder="1" applyAlignment="1">
      <alignment horizontal="center"/>
    </xf>
    <xf numFmtId="166" fontId="85" fillId="0" borderId="14" xfId="7" applyNumberFormat="1" applyFont="1" applyBorder="1" applyAlignment="1">
      <alignment horizontal="center"/>
    </xf>
    <xf numFmtId="0" fontId="87" fillId="0" borderId="5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87" fillId="0" borderId="17" xfId="0" applyFont="1" applyBorder="1" applyAlignment="1">
      <alignment horizontal="center"/>
    </xf>
    <xf numFmtId="0" fontId="87" fillId="0" borderId="0" xfId="0" applyFont="1" applyBorder="1" applyAlignment="1">
      <alignment horizontal="center" vertical="center"/>
    </xf>
    <xf numFmtId="0" fontId="87" fillId="0" borderId="39" xfId="0" applyFont="1" applyBorder="1" applyAlignment="1">
      <alignment horizontal="center" vertical="center" wrapText="1"/>
    </xf>
    <xf numFmtId="0" fontId="87" fillId="0" borderId="17" xfId="0" applyFont="1" applyBorder="1" applyAlignment="1">
      <alignment horizontal="center" vertical="center"/>
    </xf>
    <xf numFmtId="49" fontId="87" fillId="0" borderId="17" xfId="7" applyNumberFormat="1" applyFont="1" applyBorder="1" applyAlignment="1">
      <alignment horizontal="center" vertical="center"/>
    </xf>
    <xf numFmtId="0" fontId="86" fillId="0" borderId="1" xfId="0" applyFont="1" applyBorder="1" applyAlignment="1">
      <alignment horizontal="center" vertical="center"/>
    </xf>
    <xf numFmtId="0" fontId="86" fillId="0" borderId="1" xfId="0" applyFont="1" applyBorder="1"/>
    <xf numFmtId="43" fontId="86" fillId="0" borderId="1" xfId="7" applyFont="1" applyBorder="1"/>
    <xf numFmtId="43" fontId="88" fillId="0" borderId="1" xfId="0" applyNumberFormat="1" applyFont="1" applyBorder="1"/>
    <xf numFmtId="43" fontId="88" fillId="0" borderId="0" xfId="0" applyNumberFormat="1" applyFont="1" applyBorder="1"/>
    <xf numFmtId="167" fontId="86" fillId="0" borderId="1" xfId="7" applyNumberFormat="1" applyFont="1" applyBorder="1"/>
    <xf numFmtId="43" fontId="88" fillId="0" borderId="3" xfId="0" applyNumberFormat="1" applyFont="1" applyBorder="1"/>
    <xf numFmtId="166" fontId="86" fillId="0" borderId="3" xfId="7" applyNumberFormat="1" applyFont="1" applyBorder="1"/>
    <xf numFmtId="43" fontId="86" fillId="0" borderId="4" xfId="0" applyNumberFormat="1" applyFont="1" applyBorder="1"/>
    <xf numFmtId="167" fontId="86" fillId="0" borderId="3" xfId="7" applyNumberFormat="1" applyFont="1" applyBorder="1"/>
    <xf numFmtId="167" fontId="86" fillId="0" borderId="1" xfId="7" applyNumberFormat="1" applyFont="1" applyFill="1" applyBorder="1"/>
    <xf numFmtId="0" fontId="86" fillId="0" borderId="2" xfId="0" applyFont="1" applyBorder="1" applyAlignment="1">
      <alignment horizontal="center" vertical="center"/>
    </xf>
    <xf numFmtId="0" fontId="86" fillId="0" borderId="2" xfId="0" applyFont="1" applyBorder="1"/>
    <xf numFmtId="43" fontId="86" fillId="0" borderId="2" xfId="7" applyFont="1" applyBorder="1"/>
    <xf numFmtId="43" fontId="86" fillId="0" borderId="2" xfId="0" applyNumberFormat="1" applyFont="1" applyBorder="1"/>
    <xf numFmtId="43" fontId="86" fillId="0" borderId="0" xfId="0" applyNumberFormat="1" applyFont="1" applyBorder="1"/>
    <xf numFmtId="167" fontId="86" fillId="0" borderId="2" xfId="7" applyNumberFormat="1" applyFont="1" applyBorder="1"/>
    <xf numFmtId="43" fontId="86" fillId="0" borderId="5" xfId="0" applyNumberFormat="1" applyFont="1" applyBorder="1"/>
    <xf numFmtId="166" fontId="86" fillId="0" borderId="5" xfId="7" applyNumberFormat="1" applyFont="1" applyBorder="1"/>
    <xf numFmtId="43" fontId="86" fillId="0" borderId="6" xfId="0" applyNumberFormat="1" applyFont="1" applyBorder="1"/>
    <xf numFmtId="167" fontId="86" fillId="0" borderId="5" xfId="7" applyNumberFormat="1" applyFont="1" applyBorder="1"/>
    <xf numFmtId="167" fontId="86" fillId="0" borderId="2" xfId="7" applyNumberFormat="1" applyFont="1" applyFill="1" applyBorder="1"/>
    <xf numFmtId="43" fontId="87" fillId="0" borderId="2" xfId="7" applyFont="1" applyBorder="1"/>
    <xf numFmtId="43" fontId="87" fillId="0" borderId="2" xfId="0" applyNumberFormat="1" applyFont="1" applyBorder="1"/>
    <xf numFmtId="43" fontId="87" fillId="0" borderId="0" xfId="0" applyNumberFormat="1" applyFont="1" applyBorder="1"/>
    <xf numFmtId="167" fontId="87" fillId="0" borderId="2" xfId="7" applyNumberFormat="1" applyFont="1" applyBorder="1"/>
    <xf numFmtId="43" fontId="87" fillId="0" borderId="5" xfId="0" applyNumberFormat="1" applyFont="1" applyBorder="1"/>
    <xf numFmtId="166" fontId="87" fillId="0" borderId="5" xfId="7" applyNumberFormat="1" applyFont="1" applyBorder="1"/>
    <xf numFmtId="166" fontId="87" fillId="0" borderId="2" xfId="7" applyNumberFormat="1" applyFont="1" applyBorder="1"/>
    <xf numFmtId="43" fontId="87" fillId="0" borderId="6" xfId="0" applyNumberFormat="1" applyFont="1" applyBorder="1"/>
    <xf numFmtId="167" fontId="87" fillId="0" borderId="5" xfId="7" applyNumberFormat="1" applyFont="1" applyBorder="1"/>
    <xf numFmtId="0" fontId="86" fillId="0" borderId="39" xfId="0" applyFont="1" applyBorder="1" applyAlignment="1">
      <alignment horizontal="center" vertical="center"/>
    </xf>
    <xf numFmtId="0" fontId="86" fillId="0" borderId="39" xfId="0" applyFont="1" applyBorder="1"/>
    <xf numFmtId="43" fontId="87" fillId="0" borderId="39" xfId="7" applyFont="1" applyBorder="1"/>
    <xf numFmtId="43" fontId="87" fillId="0" borderId="39" xfId="0" applyNumberFormat="1" applyFont="1" applyBorder="1"/>
    <xf numFmtId="167" fontId="87" fillId="0" borderId="39" xfId="7" applyNumberFormat="1" applyFont="1" applyBorder="1"/>
    <xf numFmtId="43" fontId="87" fillId="0" borderId="13" xfId="0" applyNumberFormat="1" applyFont="1" applyBorder="1"/>
    <xf numFmtId="166" fontId="86" fillId="0" borderId="13" xfId="7" applyNumberFormat="1" applyFont="1" applyBorder="1"/>
    <xf numFmtId="166" fontId="86" fillId="0" borderId="39" xfId="7" applyNumberFormat="1" applyFont="1" applyBorder="1"/>
    <xf numFmtId="0" fontId="86" fillId="0" borderId="14" xfId="0" applyFont="1" applyBorder="1"/>
    <xf numFmtId="167" fontId="86" fillId="0" borderId="13" xfId="7" applyNumberFormat="1" applyFont="1" applyBorder="1"/>
    <xf numFmtId="167" fontId="86" fillId="0" borderId="39" xfId="7" applyNumberFormat="1" applyFont="1" applyBorder="1"/>
    <xf numFmtId="166" fontId="86" fillId="0" borderId="1" xfId="7" applyNumberFormat="1" applyFont="1" applyBorder="1"/>
    <xf numFmtId="166" fontId="86" fillId="0" borderId="2" xfId="7" applyNumberFormat="1" applyFont="1" applyBorder="1"/>
    <xf numFmtId="43" fontId="88" fillId="0" borderId="2" xfId="0" applyNumberFormat="1" applyFont="1" applyBorder="1"/>
    <xf numFmtId="43" fontId="88" fillId="0" borderId="5" xfId="0" applyNumberFormat="1" applyFont="1" applyBorder="1"/>
    <xf numFmtId="43" fontId="86" fillId="0" borderId="39" xfId="0" applyNumberFormat="1" applyFont="1" applyBorder="1"/>
    <xf numFmtId="43" fontId="86" fillId="0" borderId="13" xfId="0" applyNumberFormat="1" applyFont="1" applyBorder="1"/>
    <xf numFmtId="43" fontId="86" fillId="0" borderId="1" xfId="0" applyNumberFormat="1" applyFont="1" applyBorder="1"/>
    <xf numFmtId="43" fontId="86" fillId="0" borderId="3" xfId="0" applyNumberFormat="1" applyFont="1" applyBorder="1"/>
    <xf numFmtId="167" fontId="87" fillId="0" borderId="39" xfId="0" applyNumberFormat="1" applyFont="1" applyBorder="1"/>
    <xf numFmtId="166" fontId="87" fillId="0" borderId="13" xfId="7" applyNumberFormat="1" applyFont="1" applyBorder="1"/>
    <xf numFmtId="166" fontId="87" fillId="0" borderId="39" xfId="7" applyNumberFormat="1" applyFont="1" applyBorder="1"/>
    <xf numFmtId="43" fontId="87" fillId="0" borderId="14" xfId="0" applyNumberFormat="1" applyFont="1" applyBorder="1"/>
    <xf numFmtId="167" fontId="87" fillId="0" borderId="13" xfId="7" applyNumberFormat="1" applyFont="1" applyBorder="1"/>
    <xf numFmtId="0" fontId="86" fillId="0" borderId="17" xfId="0" applyFont="1" applyBorder="1" applyAlignment="1">
      <alignment horizontal="center" vertical="center"/>
    </xf>
    <xf numFmtId="0" fontId="87" fillId="0" borderId="17" xfId="0" applyFont="1" applyBorder="1"/>
    <xf numFmtId="43" fontId="87" fillId="0" borderId="17" xfId="7" applyFont="1" applyBorder="1"/>
    <xf numFmtId="43" fontId="87" fillId="0" borderId="17" xfId="0" applyNumberFormat="1" applyFont="1" applyBorder="1"/>
    <xf numFmtId="167" fontId="87" fillId="0" borderId="17" xfId="7" applyNumberFormat="1" applyFont="1" applyBorder="1"/>
    <xf numFmtId="166" fontId="87" fillId="0" borderId="13" xfId="0" applyNumberFormat="1" applyFont="1" applyBorder="1"/>
    <xf numFmtId="166" fontId="87" fillId="0" borderId="17" xfId="0" applyNumberFormat="1" applyFont="1" applyBorder="1"/>
    <xf numFmtId="167" fontId="87" fillId="0" borderId="13" xfId="0" applyNumberFormat="1" applyFont="1" applyBorder="1"/>
    <xf numFmtId="167" fontId="87" fillId="0" borderId="17" xfId="0" applyNumberFormat="1" applyFont="1" applyBorder="1"/>
    <xf numFmtId="0" fontId="86" fillId="0" borderId="0" xfId="0" applyFont="1" applyAlignment="1">
      <alignment horizontal="center" vertical="center"/>
    </xf>
    <xf numFmtId="0" fontId="87" fillId="0" borderId="0" xfId="0" applyFont="1"/>
    <xf numFmtId="0" fontId="86" fillId="0" borderId="0" xfId="0" applyFont="1" applyBorder="1"/>
    <xf numFmtId="167" fontId="86" fillId="0" borderId="0" xfId="7" applyNumberFormat="1" applyFont="1"/>
    <xf numFmtId="166" fontId="86" fillId="0" borderId="0" xfId="7" applyNumberFormat="1" applyFont="1"/>
    <xf numFmtId="0" fontId="87" fillId="5" borderId="17" xfId="0" applyFont="1" applyFill="1" applyBorder="1" applyAlignment="1">
      <alignment horizontal="center" vertical="center"/>
    </xf>
    <xf numFmtId="0" fontId="87" fillId="5" borderId="20" xfId="0" applyFont="1" applyFill="1" applyBorder="1" applyAlignment="1">
      <alignment horizontal="center" vertical="center" wrapText="1"/>
    </xf>
    <xf numFmtId="167" fontId="86" fillId="5" borderId="1" xfId="7" applyNumberFormat="1" applyFont="1" applyFill="1" applyBorder="1"/>
    <xf numFmtId="43" fontId="86" fillId="5" borderId="4" xfId="0" applyNumberFormat="1" applyFont="1" applyFill="1" applyBorder="1"/>
    <xf numFmtId="167" fontId="86" fillId="5" borderId="2" xfId="7" applyNumberFormat="1" applyFont="1" applyFill="1" applyBorder="1"/>
    <xf numFmtId="43" fontId="86" fillId="5" borderId="6" xfId="0" applyNumberFormat="1" applyFont="1" applyFill="1" applyBorder="1"/>
    <xf numFmtId="167" fontId="86" fillId="5" borderId="39" xfId="7" applyNumberFormat="1" applyFont="1" applyFill="1" applyBorder="1"/>
    <xf numFmtId="43" fontId="86" fillId="5" borderId="14" xfId="0" applyNumberFormat="1" applyFont="1" applyFill="1" applyBorder="1"/>
    <xf numFmtId="167" fontId="87" fillId="5" borderId="39" xfId="0" applyNumberFormat="1" applyFont="1" applyFill="1" applyBorder="1"/>
    <xf numFmtId="0" fontId="87" fillId="4" borderId="17" xfId="0" applyFont="1" applyFill="1" applyBorder="1" applyAlignment="1">
      <alignment horizontal="center" vertical="center"/>
    </xf>
    <xf numFmtId="0" fontId="87" fillId="4" borderId="20" xfId="0" applyFont="1" applyFill="1" applyBorder="1" applyAlignment="1">
      <alignment horizontal="center" vertical="center" wrapText="1"/>
    </xf>
    <xf numFmtId="49" fontId="87" fillId="4" borderId="17" xfId="7" applyNumberFormat="1" applyFont="1" applyFill="1" applyBorder="1" applyAlignment="1">
      <alignment horizontal="center" vertical="center"/>
    </xf>
    <xf numFmtId="167" fontId="86" fillId="4" borderId="1" xfId="7" applyNumberFormat="1" applyFont="1" applyFill="1" applyBorder="1"/>
    <xf numFmtId="43" fontId="86" fillId="4" borderId="4" xfId="0" applyNumberFormat="1" applyFont="1" applyFill="1" applyBorder="1"/>
    <xf numFmtId="167" fontId="86" fillId="4" borderId="2" xfId="7" applyNumberFormat="1" applyFont="1" applyFill="1" applyBorder="1"/>
    <xf numFmtId="43" fontId="86" fillId="4" borderId="6" xfId="0" applyNumberFormat="1" applyFont="1" applyFill="1" applyBorder="1"/>
    <xf numFmtId="167" fontId="86" fillId="4" borderId="39" xfId="7" applyNumberFormat="1" applyFont="1" applyFill="1" applyBorder="1"/>
    <xf numFmtId="43" fontId="86" fillId="4" borderId="14" xfId="0" applyNumberFormat="1" applyFont="1" applyFill="1" applyBorder="1"/>
    <xf numFmtId="167" fontId="87" fillId="4" borderId="39" xfId="0" applyNumberFormat="1" applyFont="1" applyFill="1" applyBorder="1"/>
    <xf numFmtId="43" fontId="87" fillId="4" borderId="14" xfId="0" applyNumberFormat="1" applyFont="1" applyFill="1" applyBorder="1"/>
    <xf numFmtId="0" fontId="87" fillId="6" borderId="17" xfId="0" applyFont="1" applyFill="1" applyBorder="1" applyAlignment="1">
      <alignment horizontal="center" vertical="center"/>
    </xf>
    <xf numFmtId="0" fontId="87" fillId="6" borderId="20" xfId="0" applyFont="1" applyFill="1" applyBorder="1" applyAlignment="1">
      <alignment horizontal="center" vertical="center" wrapText="1"/>
    </xf>
    <xf numFmtId="167" fontId="86" fillId="6" borderId="1" xfId="7" applyNumberFormat="1" applyFont="1" applyFill="1" applyBorder="1"/>
    <xf numFmtId="43" fontId="86" fillId="6" borderId="4" xfId="0" applyNumberFormat="1" applyFont="1" applyFill="1" applyBorder="1"/>
    <xf numFmtId="167" fontId="86" fillId="6" borderId="2" xfId="7" applyNumberFormat="1" applyFont="1" applyFill="1" applyBorder="1"/>
    <xf numFmtId="43" fontId="86" fillId="6" borderId="6" xfId="0" applyNumberFormat="1" applyFont="1" applyFill="1" applyBorder="1"/>
    <xf numFmtId="167" fontId="86" fillId="6" borderId="39" xfId="7" applyNumberFormat="1" applyFont="1" applyFill="1" applyBorder="1"/>
    <xf numFmtId="43" fontId="86" fillId="6" borderId="14" xfId="0" applyNumberFormat="1" applyFont="1" applyFill="1" applyBorder="1"/>
    <xf numFmtId="167" fontId="87" fillId="6" borderId="39" xfId="0" applyNumberFormat="1" applyFont="1" applyFill="1" applyBorder="1"/>
    <xf numFmtId="43" fontId="87" fillId="6" borderId="14" xfId="0" applyNumberFormat="1" applyFont="1" applyFill="1" applyBorder="1"/>
    <xf numFmtId="0" fontId="87" fillId="7" borderId="17" xfId="0" applyFont="1" applyFill="1" applyBorder="1" applyAlignment="1">
      <alignment horizontal="center" vertical="center" wrapText="1"/>
    </xf>
    <xf numFmtId="0" fontId="87" fillId="7" borderId="17" xfId="0" applyFont="1" applyFill="1" applyBorder="1" applyAlignment="1">
      <alignment horizontal="center" vertical="center"/>
    </xf>
    <xf numFmtId="0" fontId="87" fillId="7" borderId="20" xfId="0" applyFont="1" applyFill="1" applyBorder="1" applyAlignment="1">
      <alignment horizontal="center" vertical="center" wrapText="1"/>
    </xf>
    <xf numFmtId="0" fontId="86" fillId="7" borderId="0" xfId="0" applyFont="1" applyFill="1"/>
    <xf numFmtId="0" fontId="86" fillId="7" borderId="1" xfId="0" applyFont="1" applyFill="1" applyBorder="1"/>
    <xf numFmtId="167" fontId="86" fillId="7" borderId="1" xfId="7" applyNumberFormat="1" applyFont="1" applyFill="1" applyBorder="1"/>
    <xf numFmtId="43" fontId="86" fillId="7" borderId="4" xfId="0" applyNumberFormat="1" applyFont="1" applyFill="1" applyBorder="1"/>
    <xf numFmtId="0" fontId="86" fillId="7" borderId="2" xfId="0" applyFont="1" applyFill="1" applyBorder="1"/>
    <xf numFmtId="167" fontId="86" fillId="7" borderId="2" xfId="7" applyNumberFormat="1" applyFont="1" applyFill="1" applyBorder="1"/>
    <xf numFmtId="43" fontId="86" fillId="7" borderId="6" xfId="0" applyNumberFormat="1" applyFont="1" applyFill="1" applyBorder="1"/>
    <xf numFmtId="0" fontId="86" fillId="7" borderId="39" xfId="0" applyFont="1" applyFill="1" applyBorder="1"/>
    <xf numFmtId="167" fontId="86" fillId="7" borderId="39" xfId="7" applyNumberFormat="1" applyFont="1" applyFill="1" applyBorder="1"/>
    <xf numFmtId="43" fontId="86" fillId="7" borderId="14" xfId="0" applyNumberFormat="1" applyFont="1" applyFill="1" applyBorder="1"/>
    <xf numFmtId="167" fontId="87" fillId="7" borderId="39" xfId="0" applyNumberFormat="1" applyFont="1" applyFill="1" applyBorder="1"/>
    <xf numFmtId="43" fontId="87" fillId="7" borderId="14" xfId="0" applyNumberFormat="1" applyFont="1" applyFill="1" applyBorder="1"/>
    <xf numFmtId="0" fontId="87" fillId="7" borderId="0" xfId="0" applyFont="1" applyFill="1"/>
    <xf numFmtId="0" fontId="87" fillId="8" borderId="0" xfId="0" applyFont="1" applyFill="1"/>
    <xf numFmtId="0" fontId="87" fillId="8" borderId="17" xfId="0" applyFont="1" applyFill="1" applyBorder="1" applyAlignment="1">
      <alignment horizontal="center" vertical="center"/>
    </xf>
    <xf numFmtId="0" fontId="87" fillId="8" borderId="20" xfId="0" applyFont="1" applyFill="1" applyBorder="1" applyAlignment="1">
      <alignment horizontal="center" vertical="center" wrapText="1"/>
    </xf>
    <xf numFmtId="167" fontId="86" fillId="8" borderId="1" xfId="7" applyNumberFormat="1" applyFont="1" applyFill="1" applyBorder="1"/>
    <xf numFmtId="43" fontId="86" fillId="8" borderId="4" xfId="0" applyNumberFormat="1" applyFont="1" applyFill="1" applyBorder="1"/>
    <xf numFmtId="167" fontId="86" fillId="8" borderId="2" xfId="7" applyNumberFormat="1" applyFont="1" applyFill="1" applyBorder="1"/>
    <xf numFmtId="43" fontId="86" fillId="8" borderId="6" xfId="0" applyNumberFormat="1" applyFont="1" applyFill="1" applyBorder="1"/>
    <xf numFmtId="167" fontId="86" fillId="8" borderId="39" xfId="7" applyNumberFormat="1" applyFont="1" applyFill="1" applyBorder="1"/>
    <xf numFmtId="43" fontId="86" fillId="8" borderId="14" xfId="0" applyNumberFormat="1" applyFont="1" applyFill="1" applyBorder="1"/>
    <xf numFmtId="167" fontId="87" fillId="8" borderId="39" xfId="0" applyNumberFormat="1" applyFont="1" applyFill="1" applyBorder="1"/>
    <xf numFmtId="43" fontId="87" fillId="8" borderId="14" xfId="0" applyNumberFormat="1" applyFont="1" applyFill="1" applyBorder="1"/>
    <xf numFmtId="0" fontId="87" fillId="4" borderId="0" xfId="0" applyFont="1" applyFill="1"/>
    <xf numFmtId="167" fontId="87" fillId="4" borderId="0" xfId="7" applyNumberFormat="1" applyFont="1" applyFill="1"/>
    <xf numFmtId="0" fontId="87" fillId="6" borderId="0" xfId="0" applyFont="1" applyFill="1"/>
    <xf numFmtId="166" fontId="87" fillId="6" borderId="0" xfId="7" applyNumberFormat="1" applyFont="1" applyFill="1"/>
    <xf numFmtId="166" fontId="87" fillId="8" borderId="0" xfId="7" applyNumberFormat="1" applyFont="1" applyFill="1"/>
    <xf numFmtId="0" fontId="87" fillId="5" borderId="0" xfId="0" applyFont="1" applyFill="1"/>
    <xf numFmtId="166" fontId="87" fillId="5" borderId="0" xfId="7" applyNumberFormat="1" applyFont="1" applyFill="1"/>
    <xf numFmtId="0" fontId="87" fillId="0" borderId="5" xfId="0" applyFont="1" applyBorder="1"/>
    <xf numFmtId="166" fontId="87" fillId="0" borderId="5" xfId="0" applyNumberFormat="1" applyFont="1" applyBorder="1" applyAlignment="1">
      <alignment horizontal="center"/>
    </xf>
    <xf numFmtId="165" fontId="89" fillId="0" borderId="31" xfId="2" applyNumberFormat="1" applyFont="1" applyBorder="1" applyAlignment="1">
      <alignment vertical="center"/>
    </xf>
    <xf numFmtId="165" fontId="89" fillId="4" borderId="31" xfId="2" applyNumberFormat="1" applyFont="1" applyFill="1" applyBorder="1" applyAlignment="1">
      <alignment vertical="center"/>
    </xf>
    <xf numFmtId="165" fontId="90" fillId="0" borderId="15" xfId="2" applyNumberFormat="1" applyFont="1" applyBorder="1" applyAlignment="1">
      <alignment vertical="center"/>
    </xf>
    <xf numFmtId="165" fontId="90" fillId="0" borderId="15" xfId="2" applyNumberFormat="1" applyFont="1" applyBorder="1" applyAlignment="1">
      <alignment horizontal="center" vertical="center"/>
    </xf>
    <xf numFmtId="165" fontId="90" fillId="4" borderId="15" xfId="2" applyNumberFormat="1" applyFont="1" applyFill="1" applyBorder="1" applyAlignment="1">
      <alignment horizontal="center" vertical="center"/>
    </xf>
    <xf numFmtId="164" fontId="90" fillId="4" borderId="15" xfId="2" applyNumberFormat="1" applyFont="1" applyFill="1" applyBorder="1" applyAlignment="1">
      <alignment horizontal="center" vertical="center"/>
    </xf>
    <xf numFmtId="164" fontId="90" fillId="0" borderId="15" xfId="2" applyNumberFormat="1" applyFont="1" applyBorder="1" applyAlignment="1">
      <alignment horizontal="center" vertical="center"/>
    </xf>
    <xf numFmtId="164" fontId="90" fillId="0" borderId="31" xfId="2" applyNumberFormat="1" applyFont="1" applyBorder="1" applyAlignment="1">
      <alignment vertical="center"/>
    </xf>
    <xf numFmtId="0" fontId="91" fillId="0" borderId="0" xfId="0" applyFont="1"/>
    <xf numFmtId="0" fontId="3" fillId="9" borderId="26" xfId="1" applyFont="1" applyFill="1" applyBorder="1" applyAlignment="1">
      <alignment horizontal="left" vertical="center"/>
    </xf>
    <xf numFmtId="165" fontId="65" fillId="0" borderId="9" xfId="2" applyNumberFormat="1" applyFont="1" applyFill="1" applyBorder="1" applyAlignment="1">
      <alignment horizontal="center" vertical="center"/>
    </xf>
    <xf numFmtId="0" fontId="0" fillId="9" borderId="2" xfId="0" applyFill="1" applyBorder="1"/>
    <xf numFmtId="0" fontId="0" fillId="0" borderId="0" xfId="0" applyFill="1" applyBorder="1"/>
    <xf numFmtId="0" fontId="93" fillId="0" borderId="5" xfId="0" applyFont="1" applyBorder="1"/>
    <xf numFmtId="0" fontId="93" fillId="0" borderId="0" xfId="0" applyFont="1" applyBorder="1"/>
    <xf numFmtId="0" fontId="93" fillId="0" borderId="6" xfId="0" applyFont="1" applyBorder="1"/>
    <xf numFmtId="0" fontId="93" fillId="0" borderId="14" xfId="0" applyFont="1" applyBorder="1"/>
    <xf numFmtId="0" fontId="92" fillId="0" borderId="17" xfId="0" applyFont="1" applyBorder="1"/>
    <xf numFmtId="0" fontId="93" fillId="0" borderId="18" xfId="0" applyFont="1" applyBorder="1"/>
    <xf numFmtId="0" fontId="93" fillId="0" borderId="19" xfId="0" applyFont="1" applyBorder="1"/>
    <xf numFmtId="0" fontId="93" fillId="0" borderId="20" xfId="0" applyFont="1" applyBorder="1"/>
    <xf numFmtId="0" fontId="92" fillId="0" borderId="0" xfId="0" applyFont="1" applyBorder="1"/>
    <xf numFmtId="0" fontId="0" fillId="0" borderId="3" xfId="0" applyBorder="1"/>
    <xf numFmtId="0" fontId="0" fillId="0" borderId="4" xfId="0" applyBorder="1"/>
    <xf numFmtId="167" fontId="0" fillId="0" borderId="0" xfId="7" applyNumberFormat="1" applyFont="1" applyBorder="1"/>
    <xf numFmtId="164" fontId="61" fillId="3" borderId="26" xfId="2" applyNumberFormat="1" applyFont="1" applyFill="1" applyBorder="1" applyAlignment="1">
      <alignment horizontal="center" vertical="center"/>
    </xf>
    <xf numFmtId="43" fontId="0" fillId="0" borderId="0" xfId="7" applyFont="1" applyBorder="1"/>
    <xf numFmtId="167" fontId="0" fillId="0" borderId="6" xfId="7" applyNumberFormat="1" applyFont="1" applyBorder="1"/>
    <xf numFmtId="167" fontId="0" fillId="0" borderId="0" xfId="7" applyNumberFormat="1" applyFont="1"/>
    <xf numFmtId="167" fontId="0" fillId="0" borderId="5" xfId="7" applyNumberFormat="1" applyFont="1" applyBorder="1"/>
    <xf numFmtId="43" fontId="56" fillId="0" borderId="0" xfId="7" applyNumberFormat="1" applyFont="1" applyFill="1" applyBorder="1" applyAlignment="1">
      <alignment horizontal="center" vertical="center"/>
    </xf>
    <xf numFmtId="49" fontId="87" fillId="0" borderId="17" xfId="7" applyNumberFormat="1" applyFont="1" applyBorder="1" applyAlignment="1">
      <alignment horizontal="center"/>
    </xf>
    <xf numFmtId="0" fontId="86" fillId="9" borderId="1" xfId="0" applyFont="1" applyFill="1" applyBorder="1"/>
    <xf numFmtId="0" fontId="81" fillId="9" borderId="2" xfId="0" applyFont="1" applyFill="1" applyBorder="1"/>
    <xf numFmtId="0" fontId="15" fillId="9" borderId="12" xfId="1" applyFont="1" applyFill="1" applyBorder="1" applyAlignment="1">
      <alignment vertical="top"/>
    </xf>
    <xf numFmtId="0" fontId="0" fillId="9" borderId="0" xfId="0" applyFill="1"/>
    <xf numFmtId="0" fontId="4" fillId="9" borderId="26" xfId="1" applyFont="1" applyFill="1" applyBorder="1" applyAlignment="1">
      <alignment horizontal="center" vertical="center"/>
    </xf>
    <xf numFmtId="0" fontId="86" fillId="9" borderId="0" xfId="0" applyFont="1" applyFill="1" applyAlignment="1">
      <alignment horizontal="center" vertical="center"/>
    </xf>
    <xf numFmtId="0" fontId="0" fillId="9" borderId="39" xfId="0" applyFill="1" applyBorder="1"/>
    <xf numFmtId="0" fontId="15" fillId="9" borderId="0" xfId="1" applyFont="1" applyFill="1" applyBorder="1"/>
    <xf numFmtId="0" fontId="92" fillId="9" borderId="17" xfId="0" applyFont="1" applyFill="1" applyBorder="1"/>
    <xf numFmtId="0" fontId="79" fillId="9" borderId="0" xfId="0" applyFont="1" applyFill="1"/>
    <xf numFmtId="0" fontId="0" fillId="9" borderId="14" xfId="0" applyFill="1" applyBorder="1"/>
    <xf numFmtId="166" fontId="82" fillId="0" borderId="2" xfId="7" applyNumberFormat="1" applyFont="1" applyFill="1" applyBorder="1" applyAlignment="1">
      <alignment horizontal="center"/>
    </xf>
    <xf numFmtId="166" fontId="82" fillId="0" borderId="37" xfId="7" applyNumberFormat="1" applyFont="1" applyFill="1" applyBorder="1" applyAlignment="1">
      <alignment horizontal="center"/>
    </xf>
    <xf numFmtId="166" fontId="83" fillId="0" borderId="39" xfId="7" applyNumberFormat="1" applyFont="1" applyFill="1" applyBorder="1" applyAlignment="1">
      <alignment horizontal="center"/>
    </xf>
    <xf numFmtId="166" fontId="80" fillId="0" borderId="2" xfId="7" applyNumberFormat="1" applyFont="1" applyFill="1" applyBorder="1"/>
    <xf numFmtId="0" fontId="0" fillId="0" borderId="0" xfId="0" applyFill="1"/>
    <xf numFmtId="0" fontId="86" fillId="0" borderId="2" xfId="0" applyFont="1" applyFill="1" applyBorder="1" applyAlignment="1">
      <alignment horizontal="center" vertical="center"/>
    </xf>
    <xf numFmtId="0" fontId="86" fillId="0" borderId="39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78" fillId="0" borderId="38" xfId="0" applyFont="1" applyBorder="1" applyAlignment="1">
      <alignment horizontal="center" vertical="center"/>
    </xf>
    <xf numFmtId="0" fontId="78" fillId="0" borderId="36" xfId="0" applyFont="1" applyBorder="1" applyAlignment="1">
      <alignment horizontal="center" vertical="center"/>
    </xf>
    <xf numFmtId="0" fontId="78" fillId="0" borderId="35" xfId="0" applyFont="1" applyBorder="1" applyAlignment="1">
      <alignment horizontal="center" vertical="center"/>
    </xf>
    <xf numFmtId="0" fontId="78" fillId="0" borderId="36" xfId="0" applyFont="1" applyBorder="1" applyAlignment="1">
      <alignment horizontal="center" vertical="center" wrapText="1"/>
    </xf>
    <xf numFmtId="0" fontId="78" fillId="0" borderId="38" xfId="0" applyFont="1" applyBorder="1" applyAlignment="1">
      <alignment horizontal="center" vertical="center" wrapText="1"/>
    </xf>
    <xf numFmtId="0" fontId="0" fillId="9" borderId="37" xfId="0" applyFill="1" applyBorder="1" applyAlignment="1">
      <alignment horizontal="left" vertical="center"/>
    </xf>
    <xf numFmtId="43" fontId="88" fillId="0" borderId="1" xfId="0" applyNumberFormat="1" applyFont="1" applyFill="1" applyBorder="1"/>
    <xf numFmtId="166" fontId="86" fillId="10" borderId="1" xfId="7" applyNumberFormat="1" applyFont="1" applyFill="1" applyBorder="1"/>
    <xf numFmtId="166" fontId="86" fillId="10" borderId="2" xfId="7" applyNumberFormat="1" applyFont="1" applyFill="1" applyBorder="1"/>
    <xf numFmtId="166" fontId="98" fillId="11" borderId="1" xfId="7" applyNumberFormat="1" applyFont="1" applyFill="1" applyBorder="1"/>
    <xf numFmtId="166" fontId="98" fillId="11" borderId="2" xfId="7" applyNumberFormat="1" applyFont="1" applyFill="1" applyBorder="1"/>
    <xf numFmtId="167" fontId="98" fillId="10" borderId="1" xfId="7" applyNumberFormat="1" applyFont="1" applyFill="1" applyBorder="1"/>
    <xf numFmtId="167" fontId="98" fillId="10" borderId="2" xfId="7" applyNumberFormat="1" applyFont="1" applyFill="1" applyBorder="1"/>
    <xf numFmtId="167" fontId="86" fillId="10" borderId="1" xfId="7" applyNumberFormat="1" applyFont="1" applyFill="1" applyBorder="1"/>
    <xf numFmtId="167" fontId="86" fillId="10" borderId="2" xfId="7" applyNumberFormat="1" applyFont="1" applyFill="1" applyBorder="1"/>
    <xf numFmtId="0" fontId="87" fillId="0" borderId="17" xfId="0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 wrapText="1"/>
    </xf>
    <xf numFmtId="0" fontId="87" fillId="0" borderId="39" xfId="0" applyFont="1" applyBorder="1" applyAlignment="1">
      <alignment horizontal="center" vertical="center" wrapText="1"/>
    </xf>
    <xf numFmtId="0" fontId="87" fillId="0" borderId="17" xfId="0" applyFont="1" applyBorder="1" applyAlignment="1">
      <alignment horizontal="center"/>
    </xf>
    <xf numFmtId="0" fontId="87" fillId="0" borderId="0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8" fillId="0" borderId="17" xfId="0" applyFont="1" applyBorder="1" applyAlignment="1">
      <alignment horizontal="center"/>
    </xf>
    <xf numFmtId="0" fontId="78" fillId="0" borderId="18" xfId="0" applyFont="1" applyBorder="1" applyAlignment="1">
      <alignment horizontal="center"/>
    </xf>
    <xf numFmtId="0" fontId="78" fillId="0" borderId="19" xfId="0" applyFont="1" applyBorder="1" applyAlignment="1">
      <alignment horizontal="center"/>
    </xf>
    <xf numFmtId="0" fontId="78" fillId="0" borderId="20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35" fillId="2" borderId="18" xfId="1" applyFont="1" applyFill="1" applyBorder="1" applyAlignment="1">
      <alignment horizontal="center" vertical="center"/>
    </xf>
    <xf numFmtId="0" fontId="35" fillId="2" borderId="19" xfId="1" applyFont="1" applyFill="1" applyBorder="1" applyAlignment="1">
      <alignment horizontal="center" vertical="center"/>
    </xf>
    <xf numFmtId="0" fontId="35" fillId="2" borderId="20" xfId="1" applyFont="1" applyFill="1" applyBorder="1" applyAlignment="1">
      <alignment horizontal="center" vertical="center"/>
    </xf>
    <xf numFmtId="0" fontId="47" fillId="2" borderId="13" xfId="1" applyFont="1" applyFill="1" applyBorder="1" applyAlignment="1">
      <alignment horizontal="center" vertical="center"/>
    </xf>
    <xf numFmtId="0" fontId="47" fillId="2" borderId="12" xfId="1" applyFont="1" applyFill="1" applyBorder="1" applyAlignment="1">
      <alignment horizontal="center" vertical="center"/>
    </xf>
    <xf numFmtId="0" fontId="47" fillId="2" borderId="14" xfId="1" applyFont="1" applyFill="1" applyBorder="1" applyAlignment="1">
      <alignment horizontal="center" vertical="center"/>
    </xf>
    <xf numFmtId="0" fontId="47" fillId="2" borderId="18" xfId="1" applyFont="1" applyFill="1" applyBorder="1" applyAlignment="1">
      <alignment horizontal="center" vertical="center"/>
    </xf>
    <xf numFmtId="0" fontId="47" fillId="2" borderId="19" xfId="1" applyFont="1" applyFill="1" applyBorder="1" applyAlignment="1">
      <alignment horizontal="center" vertical="center"/>
    </xf>
    <xf numFmtId="0" fontId="47" fillId="2" borderId="20" xfId="1" applyFont="1" applyFill="1" applyBorder="1" applyAlignment="1">
      <alignment horizontal="center" vertical="center"/>
    </xf>
    <xf numFmtId="0" fontId="13" fillId="0" borderId="0" xfId="1" applyFont="1" applyBorder="1" applyAlignment="1">
      <alignment horizontal="left"/>
    </xf>
    <xf numFmtId="0" fontId="17" fillId="0" borderId="0" xfId="1" applyFont="1" applyBorder="1" applyAlignment="1">
      <alignment horizontal="left" vertical="top"/>
    </xf>
    <xf numFmtId="0" fontId="35" fillId="2" borderId="17" xfId="1" applyFont="1" applyFill="1" applyBorder="1" applyAlignment="1">
      <alignment horizontal="center" vertical="center"/>
    </xf>
    <xf numFmtId="0" fontId="35" fillId="9" borderId="17" xfId="1" applyFont="1" applyFill="1" applyBorder="1" applyAlignment="1">
      <alignment horizontal="center" vertical="center"/>
    </xf>
    <xf numFmtId="0" fontId="35" fillId="2" borderId="21" xfId="1" applyFont="1" applyFill="1" applyBorder="1" applyAlignment="1">
      <alignment horizontal="center" vertical="center"/>
    </xf>
    <xf numFmtId="0" fontId="45" fillId="2" borderId="19" xfId="1" applyFont="1" applyFill="1" applyBorder="1" applyAlignment="1">
      <alignment horizontal="center" vertical="center" wrapText="1"/>
    </xf>
    <xf numFmtId="0" fontId="45" fillId="2" borderId="20" xfId="1" applyFont="1" applyFill="1" applyBorder="1" applyAlignment="1">
      <alignment horizontal="center" vertical="center" wrapText="1"/>
    </xf>
    <xf numFmtId="0" fontId="28" fillId="2" borderId="19" xfId="1" applyFont="1" applyFill="1" applyBorder="1" applyAlignment="1">
      <alignment horizontal="center" vertical="center"/>
    </xf>
    <xf numFmtId="0" fontId="35" fillId="3" borderId="27" xfId="1" applyFont="1" applyFill="1" applyBorder="1" applyAlignment="1">
      <alignment horizontal="center" vertical="center"/>
    </xf>
    <xf numFmtId="0" fontId="35" fillId="3" borderId="28" xfId="1" applyFont="1" applyFill="1" applyBorder="1" applyAlignment="1">
      <alignment horizontal="center" vertical="center"/>
    </xf>
    <xf numFmtId="0" fontId="28" fillId="2" borderId="13" xfId="1" applyFont="1" applyFill="1" applyBorder="1" applyAlignment="1">
      <alignment horizontal="center" vertical="center"/>
    </xf>
    <xf numFmtId="0" fontId="28" fillId="2" borderId="12" xfId="1" applyFont="1" applyFill="1" applyBorder="1" applyAlignment="1">
      <alignment horizontal="center" vertical="center"/>
    </xf>
    <xf numFmtId="0" fontId="45" fillId="2" borderId="1" xfId="1" applyFont="1" applyFill="1" applyBorder="1" applyAlignment="1">
      <alignment horizontal="center" vertical="center" wrapText="1"/>
    </xf>
    <xf numFmtId="0" fontId="45" fillId="2" borderId="2" xfId="1" applyFont="1" applyFill="1" applyBorder="1" applyAlignment="1">
      <alignment horizontal="center" vertical="center" wrapText="1"/>
    </xf>
    <xf numFmtId="0" fontId="62" fillId="2" borderId="18" xfId="1" applyFont="1" applyFill="1" applyBorder="1" applyAlignment="1">
      <alignment horizontal="center" vertical="center"/>
    </xf>
    <xf numFmtId="0" fontId="62" fillId="2" borderId="19" xfId="1" applyFont="1" applyFill="1" applyBorder="1" applyAlignment="1">
      <alignment horizontal="center" vertical="center"/>
    </xf>
    <xf numFmtId="0" fontId="62" fillId="2" borderId="20" xfId="1" applyFont="1" applyFill="1" applyBorder="1" applyAlignment="1">
      <alignment horizontal="center" vertical="center"/>
    </xf>
    <xf numFmtId="0" fontId="28" fillId="2" borderId="14" xfId="1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9" borderId="22" xfId="0" applyFill="1" applyBorder="1" applyAlignment="1">
      <alignment horizontal="center" vertical="center"/>
    </xf>
    <xf numFmtId="0" fontId="86" fillId="0" borderId="0" xfId="0" applyFont="1" applyFill="1" applyAlignment="1">
      <alignment horizontal="center" vertical="center"/>
    </xf>
  </cellXfs>
  <cellStyles count="8">
    <cellStyle name="Comma" xfId="7" builtinId="3"/>
    <cellStyle name="Comma [0] 2" xfId="2"/>
    <cellStyle name="Comma [0] 3" xfId="6"/>
    <cellStyle name="Comma 3" xfId="3"/>
    <cellStyle name="Comma 4" xfId="4"/>
    <cellStyle name="Normal" xfId="0" builtinId="0"/>
    <cellStyle name="Normal 2" xfId="1"/>
    <cellStyle name="Normal 3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V6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58" sqref="H58"/>
    </sheetView>
  </sheetViews>
  <sheetFormatPr defaultRowHeight="12.75"/>
  <cols>
    <col min="1" max="1" width="3.42578125" style="353" customWidth="1"/>
    <col min="2" max="2" width="9.28515625" style="265" customWidth="1"/>
    <col min="3" max="3" width="9.5703125" style="265" customWidth="1"/>
    <col min="4" max="4" width="10.85546875" style="265" customWidth="1"/>
    <col min="5" max="5" width="11.140625" style="265" customWidth="1"/>
    <col min="6" max="6" width="8.85546875" style="265" customWidth="1"/>
    <col min="7" max="7" width="0.5703125" style="265" customWidth="1"/>
    <col min="8" max="8" width="13.7109375" style="265" customWidth="1"/>
    <col min="9" max="9" width="13.28515625" style="356" customWidth="1"/>
    <col min="10" max="10" width="9.140625" style="265" customWidth="1"/>
    <col min="11" max="11" width="0.7109375" style="265" customWidth="1"/>
    <col min="12" max="12" width="9.28515625" style="265" customWidth="1"/>
    <col min="13" max="13" width="13" style="357" bestFit="1" customWidth="1"/>
    <col min="14" max="14" width="7.85546875" style="265" customWidth="1"/>
    <col min="15" max="15" width="0.85546875" style="265" customWidth="1"/>
    <col min="16" max="16" width="8" style="265" customWidth="1"/>
    <col min="17" max="17" width="8.28515625" style="357" customWidth="1"/>
    <col min="18" max="18" width="8" style="265" customWidth="1"/>
    <col min="19" max="19" width="0.7109375" style="265" customWidth="1"/>
    <col min="20" max="20" width="8.7109375" style="265" customWidth="1"/>
    <col min="21" max="21" width="9" style="357" customWidth="1"/>
    <col min="22" max="22" width="8" style="265" customWidth="1"/>
    <col min="23" max="16384" width="9.140625" style="265"/>
  </cols>
  <sheetData>
    <row r="1" spans="1:22">
      <c r="A1" s="491" t="s">
        <v>3</v>
      </c>
      <c r="B1" s="491" t="s">
        <v>236</v>
      </c>
      <c r="C1" s="492" t="s">
        <v>237</v>
      </c>
      <c r="D1" s="494" t="s">
        <v>238</v>
      </c>
      <c r="E1" s="494"/>
      <c r="F1" s="492" t="s">
        <v>239</v>
      </c>
      <c r="G1" s="282"/>
      <c r="H1" s="494" t="s">
        <v>240</v>
      </c>
      <c r="I1" s="494"/>
      <c r="J1" s="492" t="s">
        <v>239</v>
      </c>
      <c r="K1" s="283"/>
      <c r="L1" s="491" t="s">
        <v>241</v>
      </c>
      <c r="M1" s="491"/>
      <c r="N1" s="492" t="s">
        <v>239</v>
      </c>
      <c r="P1" s="491" t="s">
        <v>242</v>
      </c>
      <c r="Q1" s="491"/>
      <c r="R1" s="492" t="s">
        <v>239</v>
      </c>
      <c r="T1" s="491" t="s">
        <v>243</v>
      </c>
      <c r="U1" s="491"/>
      <c r="V1" s="492" t="s">
        <v>239</v>
      </c>
    </row>
    <row r="2" spans="1:22">
      <c r="A2" s="491"/>
      <c r="B2" s="491"/>
      <c r="C2" s="493"/>
      <c r="D2" s="284">
        <v>2015</v>
      </c>
      <c r="E2" s="284">
        <v>2016</v>
      </c>
      <c r="F2" s="493"/>
      <c r="G2" s="285"/>
      <c r="H2" s="284">
        <v>2015</v>
      </c>
      <c r="I2" s="455" t="s">
        <v>270</v>
      </c>
      <c r="J2" s="493"/>
      <c r="K2" s="286"/>
      <c r="L2" s="287">
        <v>2015</v>
      </c>
      <c r="M2" s="288" t="s">
        <v>270</v>
      </c>
      <c r="N2" s="493"/>
      <c r="P2" s="287">
        <v>2015</v>
      </c>
      <c r="Q2" s="288" t="s">
        <v>270</v>
      </c>
      <c r="R2" s="493"/>
      <c r="T2" s="287">
        <v>2015</v>
      </c>
      <c r="U2" s="288" t="s">
        <v>270</v>
      </c>
      <c r="V2" s="493"/>
    </row>
    <row r="3" spans="1:22">
      <c r="A3" s="289">
        <v>1</v>
      </c>
      <c r="B3" s="456" t="s">
        <v>149</v>
      </c>
      <c r="C3" s="290" t="s">
        <v>244</v>
      </c>
      <c r="D3" s="291">
        <v>341.9</v>
      </c>
      <c r="E3" s="291">
        <f>prod!D56</f>
        <v>352.3</v>
      </c>
      <c r="F3" s="337">
        <f>(E3-D3)/D3*100</f>
        <v>3.0418250950570442</v>
      </c>
      <c r="G3" s="293"/>
      <c r="H3" s="294">
        <v>448950</v>
      </c>
      <c r="I3" s="291">
        <f>nilai!D56</f>
        <v>471700</v>
      </c>
      <c r="J3" s="482">
        <f>(I3-H3)/H3*100</f>
        <v>5.0673794409176969</v>
      </c>
      <c r="K3" s="295"/>
      <c r="L3" s="296">
        <v>22</v>
      </c>
      <c r="M3" s="485">
        <v>73</v>
      </c>
      <c r="N3" s="297">
        <f>(M3-L3)/L3*100</f>
        <v>231.81818181818184</v>
      </c>
      <c r="P3" s="298">
        <v>1.6</v>
      </c>
      <c r="Q3" s="299">
        <v>1.86</v>
      </c>
      <c r="R3" s="297">
        <f>(Q3-P3)/P3*100</f>
        <v>16.25</v>
      </c>
      <c r="T3" s="298">
        <v>91</v>
      </c>
      <c r="U3" s="299">
        <f>73+35</f>
        <v>108</v>
      </c>
      <c r="V3" s="297">
        <f>(U3-T3)/T3*100</f>
        <v>18.681318681318682</v>
      </c>
    </row>
    <row r="4" spans="1:22">
      <c r="A4" s="300"/>
      <c r="B4" s="301"/>
      <c r="C4" s="301" t="s">
        <v>245</v>
      </c>
      <c r="D4" s="302">
        <v>168.4</v>
      </c>
      <c r="E4" s="302">
        <f>prod!AP56</f>
        <v>193.90000000000003</v>
      </c>
      <c r="F4" s="303">
        <f>(E4-D4)/D4*100</f>
        <v>15.142517814726858</v>
      </c>
      <c r="G4" s="304"/>
      <c r="H4" s="305">
        <v>2629100</v>
      </c>
      <c r="I4" s="302">
        <f>nilai!AP56</f>
        <v>3256700</v>
      </c>
      <c r="J4" s="303">
        <f>(I4-H4)/H4*100</f>
        <v>23.871286752120497</v>
      </c>
      <c r="K4" s="306"/>
      <c r="L4" s="307">
        <v>127</v>
      </c>
      <c r="M4" s="486">
        <v>551</v>
      </c>
      <c r="N4" s="308">
        <f>(M4-L4)/L4*100</f>
        <v>333.85826771653541</v>
      </c>
      <c r="P4" s="309">
        <v>2.4</v>
      </c>
      <c r="Q4" s="310">
        <v>2.96</v>
      </c>
      <c r="R4" s="308">
        <f>(Q4-P4)/P4*100</f>
        <v>23.333333333333336</v>
      </c>
      <c r="T4" s="309">
        <v>475</v>
      </c>
      <c r="U4" s="310">
        <f>551+275</f>
        <v>826</v>
      </c>
      <c r="V4" s="308">
        <f>(U4-T4)/T4*100</f>
        <v>73.894736842105274</v>
      </c>
    </row>
    <row r="5" spans="1:22">
      <c r="A5" s="300"/>
      <c r="B5" s="301"/>
      <c r="C5" s="301"/>
      <c r="D5" s="311">
        <f>SUM(D3:D4)</f>
        <v>510.29999999999995</v>
      </c>
      <c r="E5" s="311">
        <f>SUM(E3:E4)</f>
        <v>546.20000000000005</v>
      </c>
      <c r="F5" s="312">
        <f>(E5-D5)/D5*100</f>
        <v>7.0350774054477938</v>
      </c>
      <c r="G5" s="313"/>
      <c r="H5" s="314">
        <f>SUM(H3:H4)</f>
        <v>3078050</v>
      </c>
      <c r="I5" s="314">
        <f>SUM(I3:I4)</f>
        <v>3728400</v>
      </c>
      <c r="J5" s="312">
        <f>(I5-H5)/H5*100</f>
        <v>21.128636636831761</v>
      </c>
      <c r="K5" s="315"/>
      <c r="L5" s="316">
        <f>SUM(L3:L4)</f>
        <v>149</v>
      </c>
      <c r="M5" s="317">
        <f>SUM(M3:M4)</f>
        <v>624</v>
      </c>
      <c r="N5" s="318">
        <f>(M5-L5)/L5*100</f>
        <v>318.79194630872485</v>
      </c>
      <c r="P5" s="319">
        <f>SUM(P3:P4)</f>
        <v>4</v>
      </c>
      <c r="Q5" s="314">
        <f>SUM(Q3:Q4)</f>
        <v>4.82</v>
      </c>
      <c r="R5" s="318">
        <f>(Q5-P5)/P5*100</f>
        <v>20.500000000000007</v>
      </c>
      <c r="T5" s="319">
        <f>SUM(T3:T4)</f>
        <v>566</v>
      </c>
      <c r="U5" s="314">
        <f>SUM(U3:U4)</f>
        <v>934</v>
      </c>
      <c r="V5" s="318">
        <f>(U5-T5)/T5*100</f>
        <v>65.017667844522961</v>
      </c>
    </row>
    <row r="6" spans="1:22">
      <c r="A6" s="473"/>
      <c r="B6" s="321"/>
      <c r="C6" s="321"/>
      <c r="D6" s="322"/>
      <c r="E6" s="322"/>
      <c r="F6" s="323"/>
      <c r="G6" s="313">
        <v>1</v>
      </c>
      <c r="H6" s="324"/>
      <c r="I6" s="324"/>
      <c r="J6" s="323"/>
      <c r="K6" s="325">
        <v>1</v>
      </c>
      <c r="L6" s="326"/>
      <c r="M6" s="327"/>
      <c r="N6" s="328"/>
      <c r="P6" s="329"/>
      <c r="Q6" s="330"/>
      <c r="R6" s="328"/>
      <c r="S6" s="265">
        <v>1</v>
      </c>
      <c r="T6" s="329">
        <v>3</v>
      </c>
      <c r="U6" s="330"/>
      <c r="V6" s="328"/>
    </row>
    <row r="7" spans="1:22">
      <c r="A7" s="289">
        <v>2</v>
      </c>
      <c r="B7" s="456" t="s">
        <v>150</v>
      </c>
      <c r="C7" s="290" t="s">
        <v>244</v>
      </c>
      <c r="D7" s="291">
        <v>311.89999999999998</v>
      </c>
      <c r="E7" s="291">
        <f>prod!D57</f>
        <v>13.4</v>
      </c>
      <c r="F7" s="292">
        <f t="shared" ref="F7:F44" si="0">(E7-D7)/D7*100</f>
        <v>-95.703751202308439</v>
      </c>
      <c r="G7" s="293"/>
      <c r="H7" s="294">
        <v>366737</v>
      </c>
      <c r="I7" s="291">
        <f>nilai!D57</f>
        <v>8388</v>
      </c>
      <c r="J7" s="292">
        <f>(I7-H7)/H7*100</f>
        <v>-97.712802362455932</v>
      </c>
      <c r="K7" s="295"/>
      <c r="L7" s="296">
        <v>58</v>
      </c>
      <c r="M7" s="483">
        <v>58</v>
      </c>
      <c r="N7" s="297">
        <f>(M7-L7)/L7*100</f>
        <v>0</v>
      </c>
      <c r="P7" s="298">
        <v>5.8</v>
      </c>
      <c r="Q7" s="487">
        <v>5.8</v>
      </c>
      <c r="R7" s="297">
        <f>(Q7-P7)/P7*100</f>
        <v>0</v>
      </c>
      <c r="T7" s="298">
        <v>190</v>
      </c>
      <c r="U7" s="489">
        <v>190</v>
      </c>
      <c r="V7" s="297">
        <f>(U7-T7)/T7*100</f>
        <v>0</v>
      </c>
    </row>
    <row r="8" spans="1:22">
      <c r="A8" s="300"/>
      <c r="B8" s="301"/>
      <c r="C8" s="301" t="s">
        <v>245</v>
      </c>
      <c r="D8" s="302">
        <v>272.10000000000002</v>
      </c>
      <c r="E8" s="302">
        <f>prod!AP57</f>
        <v>525.20000000000005</v>
      </c>
      <c r="F8" s="303">
        <f t="shared" si="0"/>
        <v>93.017273061374496</v>
      </c>
      <c r="G8" s="304"/>
      <c r="H8" s="305">
        <v>4866880</v>
      </c>
      <c r="I8" s="302">
        <f>nilai!AP57</f>
        <v>17805400</v>
      </c>
      <c r="J8" s="303">
        <f>(I8-H8)/H8*100</f>
        <v>265.84834637385757</v>
      </c>
      <c r="K8" s="306"/>
      <c r="L8" s="307">
        <v>120</v>
      </c>
      <c r="M8" s="484">
        <v>120</v>
      </c>
      <c r="N8" s="308">
        <f>(M8-L8)/L8*100</f>
        <v>0</v>
      </c>
      <c r="P8" s="309">
        <v>4.2</v>
      </c>
      <c r="Q8" s="488">
        <v>4.2</v>
      </c>
      <c r="R8" s="308">
        <f>(Q8-P8)/P8*100</f>
        <v>0</v>
      </c>
      <c r="T8" s="309">
        <v>180</v>
      </c>
      <c r="U8" s="490">
        <v>180</v>
      </c>
      <c r="V8" s="308">
        <f>(U8-T8)/T8*100</f>
        <v>0</v>
      </c>
    </row>
    <row r="9" spans="1:22">
      <c r="A9" s="300"/>
      <c r="B9" s="301"/>
      <c r="C9" s="301" t="s">
        <v>246</v>
      </c>
      <c r="D9" s="302">
        <v>1.43</v>
      </c>
      <c r="E9" s="302">
        <f>prod!BO57</f>
        <v>56.83</v>
      </c>
      <c r="F9" s="303">
        <f t="shared" si="0"/>
        <v>3874.1258741258739</v>
      </c>
      <c r="G9" s="293"/>
      <c r="H9" s="305">
        <v>39800</v>
      </c>
      <c r="I9" s="302">
        <f>nilai!BO57</f>
        <v>1853990</v>
      </c>
      <c r="J9" s="303">
        <f>(I9-H9)/H9*100</f>
        <v>4558.2663316582921</v>
      </c>
      <c r="K9" s="334"/>
      <c r="L9" s="307">
        <v>30</v>
      </c>
      <c r="M9" s="484">
        <v>30</v>
      </c>
      <c r="N9" s="308">
        <f>(M9-L9)/L9*100</f>
        <v>0</v>
      </c>
      <c r="P9" s="309">
        <v>12</v>
      </c>
      <c r="Q9" s="488">
        <v>12</v>
      </c>
      <c r="R9" s="308">
        <f>(Q9-P9)/P9*100</f>
        <v>0</v>
      </c>
      <c r="T9" s="309">
        <v>150</v>
      </c>
      <c r="U9" s="490">
        <v>150</v>
      </c>
      <c r="V9" s="308">
        <f>(U9-T9)/T9*100</f>
        <v>0</v>
      </c>
    </row>
    <row r="10" spans="1:22">
      <c r="A10" s="300"/>
      <c r="B10" s="301"/>
      <c r="C10" s="301"/>
      <c r="D10" s="311">
        <f>SUM(D7:D9)</f>
        <v>585.42999999999995</v>
      </c>
      <c r="E10" s="311">
        <f>SUM(E7:E9)</f>
        <v>595.43000000000006</v>
      </c>
      <c r="F10" s="312">
        <f t="shared" si="0"/>
        <v>1.7081461489845267</v>
      </c>
      <c r="G10" s="313"/>
      <c r="H10" s="314">
        <f>SUM(H7:H9)</f>
        <v>5273417</v>
      </c>
      <c r="I10" s="314">
        <f>SUM(I7:I9)</f>
        <v>19667778</v>
      </c>
      <c r="J10" s="312">
        <f>(I10-H10)/H10*100</f>
        <v>272.96079562833739</v>
      </c>
      <c r="K10" s="315"/>
      <c r="L10" s="316">
        <f>SUM(L7:L9)</f>
        <v>208</v>
      </c>
      <c r="M10" s="317">
        <f>SUM(M7:M9)</f>
        <v>208</v>
      </c>
      <c r="N10" s="318">
        <f>(M10-L10)/L10*100</f>
        <v>0</v>
      </c>
      <c r="P10" s="319">
        <f>SUM(P7:P9)</f>
        <v>22</v>
      </c>
      <c r="Q10" s="314">
        <f>SUM(Q7:Q9)</f>
        <v>22</v>
      </c>
      <c r="R10" s="318">
        <f>(Q10-P10)/P10*100</f>
        <v>0</v>
      </c>
      <c r="T10" s="319">
        <f>SUM(T7:T9)</f>
        <v>520</v>
      </c>
      <c r="U10" s="314">
        <f>SUM(U7:U9)</f>
        <v>520</v>
      </c>
      <c r="V10" s="318">
        <f>(U10-T10)/T10*100</f>
        <v>0</v>
      </c>
    </row>
    <row r="11" spans="1:22">
      <c r="A11" s="473"/>
      <c r="B11" s="321"/>
      <c r="C11" s="321"/>
      <c r="D11" s="322"/>
      <c r="E11" s="322"/>
      <c r="F11" s="335"/>
      <c r="G11" s="304"/>
      <c r="H11" s="324"/>
      <c r="I11" s="324"/>
      <c r="J11" s="335"/>
      <c r="K11" s="336"/>
      <c r="L11" s="326"/>
      <c r="M11" s="327"/>
      <c r="N11" s="328"/>
      <c r="P11" s="329"/>
      <c r="Q11" s="330"/>
      <c r="R11" s="328"/>
      <c r="T11" s="329"/>
      <c r="U11" s="330"/>
      <c r="V11" s="328"/>
    </row>
    <row r="12" spans="1:22">
      <c r="A12" s="289">
        <v>3</v>
      </c>
      <c r="B12" s="456" t="s">
        <v>151</v>
      </c>
      <c r="C12" s="290" t="s">
        <v>245</v>
      </c>
      <c r="D12" s="291">
        <v>2695.4</v>
      </c>
      <c r="E12" s="291">
        <f>prod!AP58</f>
        <v>2621.25</v>
      </c>
      <c r="F12" s="337">
        <f>(E12-D12)/D12*100</f>
        <v>-2.7509831564888358</v>
      </c>
      <c r="G12" s="304"/>
      <c r="H12" s="294">
        <v>50850000</v>
      </c>
      <c r="I12" s="294">
        <f>nilai!AP58</f>
        <v>53841410</v>
      </c>
      <c r="J12" s="337">
        <f>(I12-H12)/H12*100</f>
        <v>5.8828121927236969</v>
      </c>
      <c r="K12" s="338"/>
      <c r="L12" s="296">
        <v>1223</v>
      </c>
      <c r="M12" s="483">
        <v>1223</v>
      </c>
      <c r="N12" s="297">
        <f>(M12-L12)/L12*100</f>
        <v>0</v>
      </c>
      <c r="P12" s="298">
        <v>124</v>
      </c>
      <c r="Q12" s="489">
        <v>124</v>
      </c>
      <c r="R12" s="297">
        <f>(Q12-P12)/P12*100</f>
        <v>0</v>
      </c>
      <c r="T12" s="298">
        <v>6337</v>
      </c>
      <c r="U12" s="489">
        <v>6337</v>
      </c>
      <c r="V12" s="297">
        <f>(U12-T12)/T12*100</f>
        <v>0</v>
      </c>
    </row>
    <row r="13" spans="1:22">
      <c r="A13" s="300"/>
      <c r="B13" s="301"/>
      <c r="C13" s="301" t="s">
        <v>246</v>
      </c>
      <c r="D13" s="302">
        <v>178.6</v>
      </c>
      <c r="E13" s="302">
        <f>prod!BO58</f>
        <v>625.29</v>
      </c>
      <c r="F13" s="303">
        <f t="shared" si="0"/>
        <v>250.10638297872339</v>
      </c>
      <c r="G13" s="304"/>
      <c r="H13" s="305">
        <v>5218800</v>
      </c>
      <c r="I13" s="305">
        <f>nilai!BO58</f>
        <v>18638100</v>
      </c>
      <c r="J13" s="303">
        <f>(I13-H13)/H13*100</f>
        <v>257.13382386755575</v>
      </c>
      <c r="K13" s="306"/>
      <c r="L13" s="307">
        <v>180</v>
      </c>
      <c r="M13" s="484">
        <v>180</v>
      </c>
      <c r="N13" s="308">
        <f>(M13-L13)/L13*100</f>
        <v>0</v>
      </c>
      <c r="P13" s="309">
        <v>39.9</v>
      </c>
      <c r="Q13" s="490">
        <v>39.9</v>
      </c>
      <c r="R13" s="308">
        <f>(Q13-P13)/P13*100</f>
        <v>0</v>
      </c>
      <c r="T13" s="309">
        <v>537</v>
      </c>
      <c r="U13" s="490">
        <v>537</v>
      </c>
      <c r="V13" s="308">
        <f>(U13-T13)/T13*100</f>
        <v>0</v>
      </c>
    </row>
    <row r="14" spans="1:22">
      <c r="A14" s="300"/>
      <c r="B14" s="301"/>
      <c r="C14" s="301" t="s">
        <v>247</v>
      </c>
      <c r="D14" s="302">
        <v>57.8</v>
      </c>
      <c r="E14" s="302">
        <f>prod!CM58</f>
        <v>20.800000000000004</v>
      </c>
      <c r="F14" s="333">
        <f t="shared" si="0"/>
        <v>-64.013840830449823</v>
      </c>
      <c r="G14" s="293"/>
      <c r="H14" s="305">
        <v>1010400</v>
      </c>
      <c r="I14" s="305">
        <f>nilai!CM58</f>
        <v>352000</v>
      </c>
      <c r="J14" s="333">
        <f>(I14-H14)/H14*100</f>
        <v>-65.162311955661124</v>
      </c>
      <c r="K14" s="334"/>
      <c r="L14" s="307">
        <v>70</v>
      </c>
      <c r="M14" s="484">
        <v>70</v>
      </c>
      <c r="N14" s="308">
        <f>(M14-L14)/L14*100</f>
        <v>0</v>
      </c>
      <c r="P14" s="309">
        <v>0.1</v>
      </c>
      <c r="Q14" s="490">
        <v>0.1</v>
      </c>
      <c r="R14" s="308">
        <f>(Q14-P14)/P14*100</f>
        <v>0</v>
      </c>
      <c r="T14" s="309">
        <v>135</v>
      </c>
      <c r="U14" s="490">
        <v>135</v>
      </c>
      <c r="V14" s="308">
        <f>(U14-T14)/T14*100</f>
        <v>0</v>
      </c>
    </row>
    <row r="15" spans="1:22">
      <c r="A15" s="300"/>
      <c r="B15" s="301"/>
      <c r="C15" s="301"/>
      <c r="D15" s="311">
        <f>SUM(D12:D14)</f>
        <v>2931.8</v>
      </c>
      <c r="E15" s="311">
        <f>SUM(E12:E14)</f>
        <v>3267.34</v>
      </c>
      <c r="F15" s="312">
        <f t="shared" si="0"/>
        <v>11.444846169588645</v>
      </c>
      <c r="G15" s="313"/>
      <c r="H15" s="314">
        <f>SUM(H12:H14)</f>
        <v>57079200</v>
      </c>
      <c r="I15" s="314">
        <f>SUM(I12:I14)</f>
        <v>72831510</v>
      </c>
      <c r="J15" s="312">
        <f>(I15-H15)/H15*100</f>
        <v>27.597285876466383</v>
      </c>
      <c r="K15" s="315"/>
      <c r="L15" s="316">
        <f>SUM(L12:L14)</f>
        <v>1473</v>
      </c>
      <c r="M15" s="317">
        <f>SUM(M12:M14)</f>
        <v>1473</v>
      </c>
      <c r="N15" s="318">
        <f>(M15-L15)/L15*100</f>
        <v>0</v>
      </c>
      <c r="P15" s="319">
        <f>SUM(P12:P14)</f>
        <v>164</v>
      </c>
      <c r="Q15" s="314">
        <f>SUM(Q12:Q14)</f>
        <v>164</v>
      </c>
      <c r="R15" s="318">
        <f>(Q15-P15)/P15*100</f>
        <v>0</v>
      </c>
      <c r="T15" s="319">
        <f>SUM(T12:T14)</f>
        <v>7009</v>
      </c>
      <c r="U15" s="314">
        <f>SUM(U12:U14)</f>
        <v>7009</v>
      </c>
      <c r="V15" s="318">
        <f>(U15-T15)/T15*100</f>
        <v>0</v>
      </c>
    </row>
    <row r="16" spans="1:22">
      <c r="A16" s="320"/>
      <c r="B16" s="321"/>
      <c r="C16" s="321"/>
      <c r="D16" s="322"/>
      <c r="E16" s="322"/>
      <c r="F16" s="335"/>
      <c r="G16" s="304"/>
      <c r="H16" s="324"/>
      <c r="I16" s="324"/>
      <c r="J16" s="335"/>
      <c r="K16" s="336"/>
      <c r="L16" s="326"/>
      <c r="M16" s="327"/>
      <c r="N16" s="328"/>
      <c r="P16" s="329"/>
      <c r="Q16" s="330"/>
      <c r="R16" s="328"/>
      <c r="T16" s="329"/>
      <c r="U16" s="330"/>
      <c r="V16" s="328"/>
    </row>
    <row r="17" spans="1:22">
      <c r="A17" s="289">
        <v>4</v>
      </c>
      <c r="B17" s="456" t="s">
        <v>152</v>
      </c>
      <c r="C17" s="290" t="s">
        <v>248</v>
      </c>
      <c r="D17" s="291">
        <v>4.71</v>
      </c>
      <c r="E17" s="291">
        <f>prod!D59</f>
        <v>0</v>
      </c>
      <c r="F17" s="337">
        <f t="shared" si="0"/>
        <v>-100</v>
      </c>
      <c r="G17" s="304"/>
      <c r="H17" s="294">
        <v>365100</v>
      </c>
      <c r="I17" s="294">
        <f>nilai!D59</f>
        <v>0</v>
      </c>
      <c r="J17" s="337">
        <f>(I17-H17)/H17*100</f>
        <v>-100</v>
      </c>
      <c r="K17" s="338"/>
      <c r="L17" s="296">
        <v>5</v>
      </c>
      <c r="M17" s="331">
        <v>4</v>
      </c>
      <c r="N17" s="297">
        <f>(M17-L17)/L17*100</f>
        <v>-20</v>
      </c>
      <c r="P17" s="298">
        <v>6.5</v>
      </c>
      <c r="Q17" s="294">
        <v>5</v>
      </c>
      <c r="R17" s="297">
        <f>(Q17-P17)/P17*100</f>
        <v>-23.076923076923077</v>
      </c>
      <c r="T17" s="298">
        <v>17</v>
      </c>
      <c r="U17" s="294"/>
      <c r="V17" s="297">
        <f>(U17-T17)/T17*100</f>
        <v>-100</v>
      </c>
    </row>
    <row r="18" spans="1:22">
      <c r="A18" s="300"/>
      <c r="B18" s="301"/>
      <c r="C18" s="301" t="s">
        <v>249</v>
      </c>
      <c r="D18" s="302">
        <v>1369.62</v>
      </c>
      <c r="E18" s="302">
        <f>prod!U59</f>
        <v>2676.7539999999999</v>
      </c>
      <c r="F18" s="303">
        <f t="shared" si="0"/>
        <v>95.437712650224157</v>
      </c>
      <c r="G18" s="304"/>
      <c r="H18" s="305">
        <v>67555430</v>
      </c>
      <c r="I18" s="305">
        <f>nilai!U59</f>
        <v>172643590</v>
      </c>
      <c r="J18" s="303">
        <f>(I18-H18)/H18*100</f>
        <v>155.55842069245952</v>
      </c>
      <c r="K18" s="306"/>
      <c r="L18" s="307">
        <v>110</v>
      </c>
      <c r="M18" s="332">
        <v>110</v>
      </c>
      <c r="N18" s="308">
        <f>(M18-L18)/L18*100</f>
        <v>0</v>
      </c>
      <c r="P18" s="309">
        <v>79</v>
      </c>
      <c r="Q18" s="305">
        <v>79</v>
      </c>
      <c r="R18" s="308">
        <f>(Q18-P18)/P18*100</f>
        <v>0</v>
      </c>
      <c r="T18" s="309">
        <v>250</v>
      </c>
      <c r="U18" s="305">
        <f>RTP!U29</f>
        <v>250</v>
      </c>
      <c r="V18" s="308">
        <f>(U18-T18)/T18*100</f>
        <v>0</v>
      </c>
    </row>
    <row r="19" spans="1:22">
      <c r="A19" s="472"/>
      <c r="B19" s="301"/>
      <c r="C19" s="301" t="s">
        <v>250</v>
      </c>
      <c r="D19" s="302">
        <v>298.39</v>
      </c>
      <c r="E19" s="302">
        <f>prod!AP59</f>
        <v>361.863</v>
      </c>
      <c r="F19" s="303">
        <f t="shared" si="0"/>
        <v>21.271825463319821</v>
      </c>
      <c r="G19" s="304"/>
      <c r="H19" s="305">
        <v>6157730</v>
      </c>
      <c r="I19" s="305">
        <f>nilai!AP59</f>
        <v>9635251</v>
      </c>
      <c r="J19" s="303">
        <f>(I19-H19)/H19*100</f>
        <v>56.47407405001519</v>
      </c>
      <c r="K19" s="306"/>
      <c r="L19" s="307">
        <v>1470</v>
      </c>
      <c r="M19" s="332">
        <v>2167</v>
      </c>
      <c r="N19" s="308">
        <f>(M19-L19)/L19*100</f>
        <v>47.414965986394556</v>
      </c>
      <c r="P19" s="309">
        <v>36.18</v>
      </c>
      <c r="Q19" s="305">
        <v>89.4</v>
      </c>
      <c r="R19" s="308">
        <f>(Q19-P19)/P19*100</f>
        <v>147.09784411276951</v>
      </c>
      <c r="T19" s="309">
        <v>1471</v>
      </c>
      <c r="U19" s="305">
        <f>RTP!U41</f>
        <v>2167</v>
      </c>
      <c r="V19" s="308">
        <f>(U19-T19)/T19*100</f>
        <v>47.314751869476545</v>
      </c>
    </row>
    <row r="20" spans="1:22">
      <c r="A20" s="472"/>
      <c r="B20" s="301"/>
      <c r="C20" s="301"/>
      <c r="D20" s="311">
        <f>SUM(D17:D19)</f>
        <v>1672.7199999999998</v>
      </c>
      <c r="E20" s="311">
        <f>SUM(E17:E19)</f>
        <v>3038.6169999999997</v>
      </c>
      <c r="F20" s="312">
        <f t="shared" si="0"/>
        <v>81.657240901047402</v>
      </c>
      <c r="G20" s="313"/>
      <c r="H20" s="314">
        <f>SUM(H17:H19)</f>
        <v>74078260</v>
      </c>
      <c r="I20" s="314">
        <f>SUM(I17:I19)</f>
        <v>182278841</v>
      </c>
      <c r="J20" s="312">
        <f>(I20-H20)/H20*100</f>
        <v>146.06253035640958</v>
      </c>
      <c r="K20" s="315"/>
      <c r="L20" s="316">
        <f>SUM(L17:L19)</f>
        <v>1585</v>
      </c>
      <c r="M20" s="317">
        <f>SUM(M17:M19)</f>
        <v>2281</v>
      </c>
      <c r="N20" s="318">
        <f>(M20-L20)/L20*100</f>
        <v>43.911671924290218</v>
      </c>
      <c r="P20" s="319">
        <f>SUM(P17:P19)</f>
        <v>121.68</v>
      </c>
      <c r="Q20" s="314">
        <f>SUM(Q17:Q19)</f>
        <v>173.4</v>
      </c>
      <c r="R20" s="318">
        <f>(Q20-P20)/P20*100</f>
        <v>42.504930966469423</v>
      </c>
      <c r="T20" s="319">
        <f>SUM(T17:T19)</f>
        <v>1738</v>
      </c>
      <c r="U20" s="314">
        <f>SUM(U17:U19)</f>
        <v>2417</v>
      </c>
      <c r="V20" s="318">
        <f>(U20-T20)/T20*100</f>
        <v>39.06789413118527</v>
      </c>
    </row>
    <row r="21" spans="1:22">
      <c r="A21" s="473"/>
      <c r="B21" s="321"/>
      <c r="C21" s="321"/>
      <c r="D21" s="322">
        <v>1</v>
      </c>
      <c r="E21" s="322"/>
      <c r="F21" s="335"/>
      <c r="G21" s="304"/>
      <c r="H21" s="324"/>
      <c r="I21" s="324"/>
      <c r="J21" s="335">
        <v>1</v>
      </c>
      <c r="K21" s="336">
        <v>1</v>
      </c>
      <c r="L21" s="326"/>
      <c r="M21" s="327"/>
      <c r="N21" s="328"/>
      <c r="P21" s="329"/>
      <c r="Q21" s="330"/>
      <c r="R21" s="328"/>
      <c r="S21" s="265">
        <v>1</v>
      </c>
      <c r="T21" s="329" t="s">
        <v>271</v>
      </c>
      <c r="U21" s="330"/>
      <c r="V21" s="328"/>
    </row>
    <row r="22" spans="1:22">
      <c r="A22" s="289">
        <v>5</v>
      </c>
      <c r="B22" s="456" t="s">
        <v>153</v>
      </c>
      <c r="C22" s="290" t="s">
        <v>244</v>
      </c>
      <c r="D22" s="291">
        <v>967.48</v>
      </c>
      <c r="E22" s="291">
        <f>prod!D60</f>
        <v>855.7700000000001</v>
      </c>
      <c r="F22" s="337">
        <f t="shared" si="0"/>
        <v>-11.546491917145566</v>
      </c>
      <c r="G22" s="304"/>
      <c r="H22" s="294">
        <v>38605280</v>
      </c>
      <c r="I22" s="294">
        <f>nilai!D60</f>
        <v>42280690</v>
      </c>
      <c r="J22" s="337">
        <f>(I22-H22)/H22*100</f>
        <v>9.5204852807698845</v>
      </c>
      <c r="K22" s="338"/>
      <c r="L22" s="296">
        <v>20</v>
      </c>
      <c r="M22" s="331">
        <v>20</v>
      </c>
      <c r="N22" s="297">
        <f>(M22-L22)/L22*100</f>
        <v>0</v>
      </c>
      <c r="P22" s="298">
        <v>308</v>
      </c>
      <c r="Q22" s="294">
        <v>308</v>
      </c>
      <c r="R22" s="297">
        <f>(Q22-P22)/P22*100</f>
        <v>0</v>
      </c>
      <c r="T22" s="298">
        <v>2155</v>
      </c>
      <c r="U22" s="294">
        <v>2155</v>
      </c>
      <c r="V22" s="297">
        <f>(U22-T22)/T22*100</f>
        <v>0</v>
      </c>
    </row>
    <row r="23" spans="1:22">
      <c r="A23" s="300"/>
      <c r="B23" s="301"/>
      <c r="C23" s="301" t="s">
        <v>251</v>
      </c>
      <c r="D23" s="302">
        <v>1775.9</v>
      </c>
      <c r="E23" s="302">
        <f>prod!U60</f>
        <v>2468.46</v>
      </c>
      <c r="F23" s="303">
        <f t="shared" si="0"/>
        <v>38.99769131144771</v>
      </c>
      <c r="G23" s="304"/>
      <c r="H23" s="305">
        <v>79915500</v>
      </c>
      <c r="I23" s="305">
        <f>nilai!U60</f>
        <v>111080700</v>
      </c>
      <c r="J23" s="303">
        <f>(I23-H23)/H23*100</f>
        <v>38.997691311447717</v>
      </c>
      <c r="K23" s="306"/>
      <c r="L23" s="307">
        <v>12</v>
      </c>
      <c r="M23" s="332">
        <v>12</v>
      </c>
      <c r="N23" s="308">
        <f>(M23-L23)/L23*100</f>
        <v>0</v>
      </c>
      <c r="P23" s="309">
        <v>110</v>
      </c>
      <c r="Q23" s="305">
        <v>110</v>
      </c>
      <c r="R23" s="308">
        <f>(Q23-P23)/P23*100</f>
        <v>0</v>
      </c>
      <c r="T23" s="309">
        <v>136</v>
      </c>
      <c r="U23" s="305">
        <v>136</v>
      </c>
      <c r="V23" s="308">
        <f>(U23-T23)/T23*100</f>
        <v>0</v>
      </c>
    </row>
    <row r="24" spans="1:22">
      <c r="A24" s="300"/>
      <c r="B24" s="301"/>
      <c r="C24" s="301" t="s">
        <v>245</v>
      </c>
      <c r="D24" s="302">
        <v>72.52</v>
      </c>
      <c r="E24" s="302">
        <f>prod!AP60</f>
        <v>68.25</v>
      </c>
      <c r="F24" s="303">
        <f t="shared" si="0"/>
        <v>-5.8880308880308831</v>
      </c>
      <c r="G24" s="293"/>
      <c r="H24" s="305">
        <v>1546950</v>
      </c>
      <c r="I24" s="305">
        <f>nilai!AP60</f>
        <v>1563350</v>
      </c>
      <c r="J24" s="303">
        <f>(I24-H24)/H24*100</f>
        <v>1.0601506189598888</v>
      </c>
      <c r="K24" s="334"/>
      <c r="L24" s="307">
        <v>486</v>
      </c>
      <c r="M24" s="332">
        <v>486</v>
      </c>
      <c r="N24" s="308">
        <f>(M24-L24)/L24*100</f>
        <v>0</v>
      </c>
      <c r="P24" s="309">
        <v>292</v>
      </c>
      <c r="Q24" s="305">
        <v>292</v>
      </c>
      <c r="R24" s="308">
        <f>(Q24-P24)/P24*100</f>
        <v>0</v>
      </c>
      <c r="T24" s="309">
        <v>486</v>
      </c>
      <c r="U24" s="305">
        <v>486</v>
      </c>
      <c r="V24" s="308">
        <f>(U24-T24)/T24*100</f>
        <v>0</v>
      </c>
    </row>
    <row r="25" spans="1:22">
      <c r="A25" s="300"/>
      <c r="B25" s="301"/>
      <c r="C25" s="301" t="s">
        <v>247</v>
      </c>
      <c r="D25" s="302">
        <v>24.7</v>
      </c>
      <c r="E25" s="302">
        <f>prod!CM60</f>
        <v>47.009999999999991</v>
      </c>
      <c r="F25" s="303">
        <f t="shared" si="0"/>
        <v>90.32388663967609</v>
      </c>
      <c r="G25" s="304"/>
      <c r="H25" s="305">
        <v>606100</v>
      </c>
      <c r="I25" s="305">
        <f>nilai!CM60</f>
        <v>1186550</v>
      </c>
      <c r="J25" s="303">
        <f>(I25-H25)/H25*100</f>
        <v>95.768025078369902</v>
      </c>
      <c r="K25" s="306"/>
      <c r="L25" s="307">
        <v>14</v>
      </c>
      <c r="M25" s="332">
        <v>14</v>
      </c>
      <c r="N25" s="308">
        <f>(M25-L25)/L25*100</f>
        <v>0</v>
      </c>
      <c r="P25" s="309">
        <v>1.44</v>
      </c>
      <c r="Q25" s="305">
        <v>1.44</v>
      </c>
      <c r="R25" s="308">
        <f>(Q25-P25)/P25*100</f>
        <v>0</v>
      </c>
      <c r="T25" s="309">
        <v>14</v>
      </c>
      <c r="U25" s="305">
        <v>14</v>
      </c>
      <c r="V25" s="308">
        <f>(U25-T25)/T25*100</f>
        <v>0</v>
      </c>
    </row>
    <row r="26" spans="1:22">
      <c r="A26" s="300"/>
      <c r="B26" s="301"/>
      <c r="C26" s="301"/>
      <c r="D26" s="311">
        <f>SUM(D22:D25)</f>
        <v>2840.6</v>
      </c>
      <c r="E26" s="311">
        <f>SUM(E22:E25)</f>
        <v>3439.49</v>
      </c>
      <c r="F26" s="312">
        <f t="shared" si="0"/>
        <v>21.083221854537769</v>
      </c>
      <c r="G26" s="313"/>
      <c r="H26" s="314">
        <f>SUM(H22:H25)</f>
        <v>120673830</v>
      </c>
      <c r="I26" s="314">
        <f>SUM(I22:I25)</f>
        <v>156111290</v>
      </c>
      <c r="J26" s="312">
        <f>(I26-H26)/H26*100</f>
        <v>29.366317452591005</v>
      </c>
      <c r="K26" s="315"/>
      <c r="L26" s="316">
        <f>SUM(L22:L25)</f>
        <v>532</v>
      </c>
      <c r="M26" s="317">
        <f>SUM(M22:M25)</f>
        <v>532</v>
      </c>
      <c r="N26" s="318">
        <f>(M26-L26)/L26*100</f>
        <v>0</v>
      </c>
      <c r="P26" s="319">
        <f>SUM(P22:P25)</f>
        <v>711.44</v>
      </c>
      <c r="Q26" s="314">
        <f>SUM(Q22:Q25)</f>
        <v>711.44</v>
      </c>
      <c r="R26" s="318">
        <f>(Q26-P26)/P26*100</f>
        <v>0</v>
      </c>
      <c r="T26" s="319">
        <f>SUM(T22:T25)</f>
        <v>2791</v>
      </c>
      <c r="U26" s="314">
        <f>SUM(U22:U25)</f>
        <v>2791</v>
      </c>
      <c r="V26" s="318">
        <f>(U26-T26)/T26*100</f>
        <v>0</v>
      </c>
    </row>
    <row r="27" spans="1:22">
      <c r="A27" s="320"/>
      <c r="B27" s="321"/>
      <c r="C27" s="321"/>
      <c r="D27" s="322"/>
      <c r="E27" s="322"/>
      <c r="F27" s="335"/>
      <c r="G27" s="304"/>
      <c r="H27" s="324"/>
      <c r="I27" s="324"/>
      <c r="J27" s="335"/>
      <c r="K27" s="336"/>
      <c r="L27" s="326"/>
      <c r="M27" s="327"/>
      <c r="N27" s="328"/>
      <c r="P27" s="329"/>
      <c r="Q27" s="330"/>
      <c r="R27" s="328"/>
      <c r="T27" s="329"/>
      <c r="U27" s="330"/>
      <c r="V27" s="328"/>
    </row>
    <row r="28" spans="1:22">
      <c r="A28" s="289">
        <v>6</v>
      </c>
      <c r="B28" s="456" t="s">
        <v>154</v>
      </c>
      <c r="C28" s="290" t="s">
        <v>251</v>
      </c>
      <c r="D28" s="291">
        <v>142</v>
      </c>
      <c r="E28" s="291">
        <f>prod!U61</f>
        <v>177</v>
      </c>
      <c r="F28" s="337">
        <f t="shared" si="0"/>
        <v>24.647887323943664</v>
      </c>
      <c r="G28" s="293"/>
      <c r="H28" s="294">
        <v>11010000</v>
      </c>
      <c r="I28" s="294">
        <f>nilai!U61</f>
        <v>14160000</v>
      </c>
      <c r="J28" s="337">
        <f>(I28-H28)/H28*100</f>
        <v>28.610354223433244</v>
      </c>
      <c r="K28" s="295"/>
      <c r="L28" s="296">
        <v>10</v>
      </c>
      <c r="M28" s="331">
        <v>10</v>
      </c>
      <c r="N28" s="297">
        <f>(M28-L28)/L28*100</f>
        <v>0</v>
      </c>
      <c r="P28" s="298">
        <v>10</v>
      </c>
      <c r="Q28" s="294">
        <v>10</v>
      </c>
      <c r="R28" s="297">
        <f>(Q28-P28)/P28*100</f>
        <v>0</v>
      </c>
      <c r="T28" s="298">
        <v>72</v>
      </c>
      <c r="U28" s="294">
        <f>RTP!U31</f>
        <v>72</v>
      </c>
      <c r="V28" s="297">
        <f>(U28-T28)/T28*100</f>
        <v>0</v>
      </c>
    </row>
    <row r="29" spans="1:22">
      <c r="A29" s="300"/>
      <c r="B29" s="301"/>
      <c r="C29" s="301" t="s">
        <v>245</v>
      </c>
      <c r="D29" s="302">
        <v>319</v>
      </c>
      <c r="E29" s="302">
        <f>prod!AP61</f>
        <v>232</v>
      </c>
      <c r="F29" s="303">
        <f t="shared" si="0"/>
        <v>-27.27272727272727</v>
      </c>
      <c r="G29" s="293"/>
      <c r="H29" s="305">
        <v>11598000</v>
      </c>
      <c r="I29" s="305">
        <f>nilai!AP61</f>
        <v>10905000</v>
      </c>
      <c r="J29" s="303">
        <f>(I29-H29)/H29*100</f>
        <v>-5.975168132436627</v>
      </c>
      <c r="K29" s="334"/>
      <c r="L29" s="307">
        <v>600</v>
      </c>
      <c r="M29" s="332">
        <v>136</v>
      </c>
      <c r="N29" s="308">
        <f>(M29-L29)/L29*100</f>
        <v>-77.333333333333329</v>
      </c>
      <c r="P29" s="309">
        <v>70</v>
      </c>
      <c r="Q29" s="305">
        <v>148</v>
      </c>
      <c r="R29" s="308">
        <f>(Q29-P29)/P29*100</f>
        <v>111.42857142857143</v>
      </c>
      <c r="T29" s="309">
        <v>625</v>
      </c>
      <c r="U29" s="305">
        <f>RTP!U43</f>
        <v>136</v>
      </c>
      <c r="V29" s="308">
        <f>(U29-T29)/T29*100</f>
        <v>-78.239999999999995</v>
      </c>
    </row>
    <row r="30" spans="1:22">
      <c r="A30" s="300"/>
      <c r="B30" s="301"/>
      <c r="C30" s="301"/>
      <c r="D30" s="311">
        <f>SUM(D28:D29)</f>
        <v>461</v>
      </c>
      <c r="E30" s="311">
        <f>SUM(E28:E29)</f>
        <v>409</v>
      </c>
      <c r="F30" s="303">
        <f t="shared" si="0"/>
        <v>-11.279826464208242</v>
      </c>
      <c r="G30" s="304"/>
      <c r="H30" s="314">
        <f>SUM(H28:H29)</f>
        <v>22608000</v>
      </c>
      <c r="I30" s="314">
        <f>SUM(I28:I29)</f>
        <v>25065000</v>
      </c>
      <c r="J30" s="303">
        <f>(I30-H30)/H30*100</f>
        <v>10.86783439490446</v>
      </c>
      <c r="K30" s="306"/>
      <c r="L30" s="316">
        <f>SUM(L28:L29)</f>
        <v>610</v>
      </c>
      <c r="M30" s="317">
        <f>SUM(M28:M29)</f>
        <v>146</v>
      </c>
      <c r="N30" s="318">
        <f>(M30-L30)/L30*100</f>
        <v>-76.065573770491795</v>
      </c>
      <c r="P30" s="319">
        <f>SUM(P28:P29)</f>
        <v>80</v>
      </c>
      <c r="Q30" s="314">
        <f>SUM(Q28:Q29)</f>
        <v>158</v>
      </c>
      <c r="R30" s="318">
        <f>(Q30-P30)/P30*100</f>
        <v>97.5</v>
      </c>
      <c r="T30" s="319">
        <f>SUM(T28:T29)</f>
        <v>697</v>
      </c>
      <c r="U30" s="314">
        <f>SUM(U28:U29)</f>
        <v>208</v>
      </c>
      <c r="V30" s="318">
        <f>(U30-T30)/T30*100</f>
        <v>-70.157819225251075</v>
      </c>
    </row>
    <row r="31" spans="1:22">
      <c r="A31" s="320"/>
      <c r="B31" s="321"/>
      <c r="C31" s="321"/>
      <c r="D31" s="322"/>
      <c r="E31" s="322"/>
      <c r="F31" s="335"/>
      <c r="G31" s="304"/>
      <c r="H31" s="324"/>
      <c r="I31" s="324"/>
      <c r="J31" s="335"/>
      <c r="K31" s="336"/>
      <c r="L31" s="326"/>
      <c r="M31" s="327"/>
      <c r="N31" s="328"/>
      <c r="P31" s="329"/>
      <c r="Q31" s="330"/>
      <c r="R31" s="328"/>
      <c r="T31" s="329"/>
      <c r="U31" s="330"/>
      <c r="V31" s="328"/>
    </row>
    <row r="32" spans="1:22">
      <c r="A32" s="289">
        <v>7</v>
      </c>
      <c r="B32" s="456" t="s">
        <v>155</v>
      </c>
      <c r="C32" s="290" t="s">
        <v>244</v>
      </c>
      <c r="D32" s="291">
        <v>106295.5</v>
      </c>
      <c r="E32" s="291">
        <f>prod!D62</f>
        <v>100484.86</v>
      </c>
      <c r="F32" s="292">
        <f t="shared" si="0"/>
        <v>-5.4664967002366041</v>
      </c>
      <c r="G32" s="293"/>
      <c r="H32" s="294">
        <v>128738570.7</v>
      </c>
      <c r="I32" s="294">
        <f>nilai!D62</f>
        <v>61913840.799999997</v>
      </c>
      <c r="J32" s="292">
        <f>(I32-H32)/H32*100</f>
        <v>-51.907310712437479</v>
      </c>
      <c r="K32" s="295"/>
      <c r="L32" s="296">
        <v>2641</v>
      </c>
      <c r="M32" s="331">
        <v>2641</v>
      </c>
      <c r="N32" s="297">
        <f>(M32-L32)/L32*100</f>
        <v>0</v>
      </c>
      <c r="P32" s="298">
        <v>211.3</v>
      </c>
      <c r="Q32" s="294">
        <v>211.3</v>
      </c>
      <c r="R32" s="297">
        <f>(Q32-P32)/P32*100</f>
        <v>0</v>
      </c>
      <c r="T32" s="298">
        <v>2641</v>
      </c>
      <c r="U32" s="294">
        <v>2641</v>
      </c>
      <c r="V32" s="297">
        <f>(U32-T32)/T32*100</f>
        <v>0</v>
      </c>
    </row>
    <row r="33" spans="1:22">
      <c r="A33" s="300"/>
      <c r="B33" s="301"/>
      <c r="C33" s="301" t="s">
        <v>245</v>
      </c>
      <c r="D33" s="302">
        <v>31.67</v>
      </c>
      <c r="E33" s="302">
        <f>prod!AP62</f>
        <v>6.3</v>
      </c>
      <c r="F33" s="303">
        <f t="shared" si="0"/>
        <v>-80.107357120303121</v>
      </c>
      <c r="G33" s="293"/>
      <c r="H33" s="305">
        <v>539978</v>
      </c>
      <c r="I33" s="305">
        <f>nilai!AP62</f>
        <v>110639.7</v>
      </c>
      <c r="J33" s="333">
        <f>(I33-H33)/H33*100</f>
        <v>-79.51033190241084</v>
      </c>
      <c r="K33" s="334"/>
      <c r="L33" s="307">
        <v>18</v>
      </c>
      <c r="M33" s="332">
        <v>18</v>
      </c>
      <c r="N33" s="308">
        <f>(M33-L33)/L33*100</f>
        <v>0</v>
      </c>
      <c r="P33" s="309">
        <v>4.3</v>
      </c>
      <c r="Q33" s="305">
        <v>4.3</v>
      </c>
      <c r="R33" s="308">
        <f>(Q33-P33)/P33*100</f>
        <v>0</v>
      </c>
      <c r="T33" s="309">
        <v>20</v>
      </c>
      <c r="U33" s="305">
        <v>18</v>
      </c>
      <c r="V33" s="308">
        <f>(U33-T33)/T33*100</f>
        <v>-10</v>
      </c>
    </row>
    <row r="34" spans="1:22">
      <c r="A34" s="300"/>
      <c r="B34" s="301"/>
      <c r="C34" s="301"/>
      <c r="D34" s="311">
        <f>SUM(D32:D33)</f>
        <v>106327.17</v>
      </c>
      <c r="E34" s="311">
        <f>SUM(E32:E33)</f>
        <v>100491.16</v>
      </c>
      <c r="F34" s="303">
        <f t="shared" si="0"/>
        <v>-5.4887287981049386</v>
      </c>
      <c r="G34" s="304"/>
      <c r="H34" s="314">
        <f>SUM(H32:H33)</f>
        <v>129278548.7</v>
      </c>
      <c r="I34" s="314">
        <f>SUM(I32:I33)</f>
        <v>62024480.5</v>
      </c>
      <c r="J34" s="303">
        <f>(I34-H34)/H34*100</f>
        <v>-52.022604582348627</v>
      </c>
      <c r="K34" s="306"/>
      <c r="L34" s="316">
        <f>SUM(L32:L33)</f>
        <v>2659</v>
      </c>
      <c r="M34" s="317">
        <f>SUM(M32:M33)</f>
        <v>2659</v>
      </c>
      <c r="N34" s="318">
        <f>(M34-L34)/L34*100</f>
        <v>0</v>
      </c>
      <c r="P34" s="319">
        <f>SUM(P32:P33)</f>
        <v>215.60000000000002</v>
      </c>
      <c r="Q34" s="314">
        <f>SUM(Q32:Q33)</f>
        <v>215.60000000000002</v>
      </c>
      <c r="R34" s="318">
        <f>(Q34-P34)/P34*100</f>
        <v>0</v>
      </c>
      <c r="T34" s="319">
        <f>SUM(T32:T33)</f>
        <v>2661</v>
      </c>
      <c r="U34" s="314">
        <f>SUM(U32:U33)</f>
        <v>2659</v>
      </c>
      <c r="V34" s="318">
        <f>(U34-T34)/T34*100</f>
        <v>-7.5159714393085303E-2</v>
      </c>
    </row>
    <row r="35" spans="1:22">
      <c r="A35" s="320"/>
      <c r="B35" s="321"/>
      <c r="C35" s="321"/>
      <c r="D35" s="322"/>
      <c r="E35" s="322"/>
      <c r="F35" s="335"/>
      <c r="G35" s="304"/>
      <c r="H35" s="324"/>
      <c r="I35" s="324"/>
      <c r="J35" s="335"/>
      <c r="K35" s="336"/>
      <c r="L35" s="326"/>
      <c r="M35" s="327"/>
      <c r="N35" s="328"/>
      <c r="P35" s="329"/>
      <c r="Q35" s="330"/>
      <c r="R35" s="328"/>
      <c r="T35" s="329"/>
      <c r="U35" s="330"/>
      <c r="V35" s="328"/>
    </row>
    <row r="36" spans="1:22">
      <c r="A36" s="289">
        <v>8</v>
      </c>
      <c r="B36" s="456" t="s">
        <v>156</v>
      </c>
      <c r="C36" s="290" t="s">
        <v>249</v>
      </c>
      <c r="D36" s="291">
        <v>0</v>
      </c>
      <c r="E36" s="291">
        <f>prod!U63</f>
        <v>0</v>
      </c>
      <c r="F36" s="337" t="e">
        <f t="shared" si="0"/>
        <v>#DIV/0!</v>
      </c>
      <c r="G36" s="304"/>
      <c r="H36" s="294">
        <v>0</v>
      </c>
      <c r="I36" s="294">
        <f>nilai!U63</f>
        <v>0</v>
      </c>
      <c r="J36" s="337" t="e">
        <f>(I36-H36)/H36*100</f>
        <v>#DIV/0!</v>
      </c>
      <c r="K36" s="338"/>
      <c r="L36" s="296">
        <v>0</v>
      </c>
      <c r="M36" s="331">
        <v>0</v>
      </c>
      <c r="N36" s="297" t="e">
        <f>(M36-L36)/L36*100</f>
        <v>#DIV/0!</v>
      </c>
      <c r="P36" s="298">
        <v>0</v>
      </c>
      <c r="Q36" s="294">
        <v>0</v>
      </c>
      <c r="R36" s="297" t="e">
        <f>(Q36-P36)/P36*100</f>
        <v>#DIV/0!</v>
      </c>
      <c r="T36" s="298">
        <v>0</v>
      </c>
      <c r="U36" s="294">
        <v>0</v>
      </c>
      <c r="V36" s="297" t="e">
        <f>(U36-T36)/T36*100</f>
        <v>#DIV/0!</v>
      </c>
    </row>
    <row r="37" spans="1:22">
      <c r="A37" s="472"/>
      <c r="B37" s="301"/>
      <c r="C37" s="301" t="s">
        <v>250</v>
      </c>
      <c r="D37" s="302">
        <v>877.76</v>
      </c>
      <c r="E37" s="302">
        <f>prod!AP63</f>
        <v>820.3599999999999</v>
      </c>
      <c r="F37" s="303">
        <f t="shared" si="0"/>
        <v>-6.5393729493255668</v>
      </c>
      <c r="G37" s="304"/>
      <c r="H37" s="305">
        <v>28205640</v>
      </c>
      <c r="I37" s="305">
        <f>nilai!AP63</f>
        <v>20610780</v>
      </c>
      <c r="J37" s="303"/>
      <c r="K37" s="306">
        <v>127</v>
      </c>
      <c r="L37" s="307">
        <v>748</v>
      </c>
      <c r="M37" s="484">
        <v>748</v>
      </c>
      <c r="N37" s="308">
        <f>(M37-L37)/L37*100</f>
        <v>0</v>
      </c>
      <c r="P37" s="309">
        <v>439.9</v>
      </c>
      <c r="Q37" s="490">
        <v>748</v>
      </c>
      <c r="R37" s="308">
        <f>(Q37-P37)/P37*100</f>
        <v>70.038645146624248</v>
      </c>
      <c r="T37" s="309">
        <v>748</v>
      </c>
      <c r="U37" s="490">
        <v>748</v>
      </c>
      <c r="V37" s="308">
        <f>(U37-T37)/T37*100</f>
        <v>0</v>
      </c>
    </row>
    <row r="38" spans="1:22">
      <c r="A38" s="472"/>
      <c r="B38" s="301"/>
      <c r="C38" s="301"/>
      <c r="D38" s="311">
        <f>SUM(D36:D37)</f>
        <v>877.76</v>
      </c>
      <c r="E38" s="311">
        <f>SUM(E36:E37)</f>
        <v>820.3599999999999</v>
      </c>
      <c r="F38" s="312">
        <f t="shared" si="0"/>
        <v>-6.5393729493255668</v>
      </c>
      <c r="G38" s="313"/>
      <c r="H38" s="314">
        <f>SUM(H36:H37)</f>
        <v>28205640</v>
      </c>
      <c r="I38" s="314">
        <f>SUM(I36:I37)</f>
        <v>20610780</v>
      </c>
      <c r="J38" s="312">
        <f>(I38-H38)/H38*100</f>
        <v>-26.926742311112246</v>
      </c>
      <c r="K38" s="315">
        <v>120</v>
      </c>
      <c r="L38" s="316">
        <f>SUM(L36:L37)</f>
        <v>748</v>
      </c>
      <c r="M38" s="317">
        <f>SUM(M36:M37)</f>
        <v>748</v>
      </c>
      <c r="N38" s="318">
        <f>(M38-L38)/L38*100</f>
        <v>0</v>
      </c>
      <c r="P38" s="319">
        <f>SUM(P36:P37)</f>
        <v>439.9</v>
      </c>
      <c r="Q38" s="314">
        <f>SUM(Q36:Q37)</f>
        <v>748</v>
      </c>
      <c r="R38" s="318">
        <f>(Q38-P38)/P38*100</f>
        <v>70.038645146624248</v>
      </c>
      <c r="S38" s="265">
        <v>120</v>
      </c>
      <c r="T38" s="319">
        <f>SUM(T36:T37)</f>
        <v>748</v>
      </c>
      <c r="U38" s="314">
        <f>SUM(U36:U37)</f>
        <v>748</v>
      </c>
      <c r="V38" s="318">
        <f>(U38-T38)/T38*100</f>
        <v>0</v>
      </c>
    </row>
    <row r="39" spans="1:22">
      <c r="A39" s="320"/>
      <c r="B39" s="321"/>
      <c r="C39" s="321"/>
      <c r="D39" s="322"/>
      <c r="E39" s="322"/>
      <c r="F39" s="335"/>
      <c r="G39" s="304"/>
      <c r="H39" s="324"/>
      <c r="I39" s="324"/>
      <c r="J39" s="335"/>
      <c r="K39" s="336"/>
      <c r="L39" s="326"/>
      <c r="M39" s="327"/>
      <c r="N39" s="328"/>
      <c r="P39" s="329"/>
      <c r="Q39" s="330"/>
      <c r="R39" s="328"/>
      <c r="T39" s="329"/>
      <c r="U39" s="330"/>
      <c r="V39" s="328"/>
    </row>
    <row r="40" spans="1:22">
      <c r="A40" s="289">
        <v>9</v>
      </c>
      <c r="B40" s="456" t="s">
        <v>157</v>
      </c>
      <c r="C40" s="290" t="s">
        <v>245</v>
      </c>
      <c r="D40" s="291">
        <v>1745.5</v>
      </c>
      <c r="E40" s="291">
        <f>prod!AP64</f>
        <v>1595.02</v>
      </c>
      <c r="F40" s="337">
        <f t="shared" si="0"/>
        <v>-8.6210254941277586</v>
      </c>
      <c r="G40" s="304"/>
      <c r="H40" s="294">
        <v>36987500</v>
      </c>
      <c r="I40" s="294">
        <f>nilai!AP64</f>
        <v>36040100</v>
      </c>
      <c r="J40" s="337">
        <f>(I40-H40)/H40*100</f>
        <v>-2.5614058803649882</v>
      </c>
      <c r="K40" s="338"/>
      <c r="L40" s="296">
        <v>570</v>
      </c>
      <c r="M40" s="331">
        <v>561</v>
      </c>
      <c r="N40" s="297">
        <f>(M40-L40)/L40*100</f>
        <v>-1.5789473684210527</v>
      </c>
      <c r="P40" s="298">
        <v>24</v>
      </c>
      <c r="Q40" s="294">
        <v>24</v>
      </c>
      <c r="R40" s="297">
        <f>(Q40-P40)/P40*100</f>
        <v>0</v>
      </c>
      <c r="T40" s="298">
        <v>570</v>
      </c>
      <c r="U40" s="294">
        <v>561</v>
      </c>
      <c r="V40" s="297">
        <f>(U40-T40)/T40*100</f>
        <v>-1.5789473684210527</v>
      </c>
    </row>
    <row r="41" spans="1:22">
      <c r="A41" s="472"/>
      <c r="B41" s="301"/>
      <c r="C41" s="301" t="s">
        <v>246</v>
      </c>
      <c r="D41" s="302">
        <v>65</v>
      </c>
      <c r="E41" s="302">
        <f>prod!BO64</f>
        <v>34</v>
      </c>
      <c r="F41" s="303">
        <f t="shared" si="0"/>
        <v>-47.692307692307693</v>
      </c>
      <c r="G41" s="304"/>
      <c r="H41" s="305">
        <v>1564000</v>
      </c>
      <c r="I41" s="305">
        <f>nilai!BO64</f>
        <v>827000</v>
      </c>
      <c r="J41" s="303">
        <f>(I41-H41)/H41*100</f>
        <v>-47.122762148337593</v>
      </c>
      <c r="K41" s="306"/>
      <c r="L41" s="307">
        <v>890</v>
      </c>
      <c r="M41" s="332">
        <v>899</v>
      </c>
      <c r="N41" s="308">
        <f>(M41-L41)/L41*100</f>
        <v>1.0112359550561798</v>
      </c>
      <c r="P41" s="309">
        <v>195</v>
      </c>
      <c r="Q41" s="305">
        <v>198.6</v>
      </c>
      <c r="R41" s="308">
        <f>(Q41-P41)/P41*100</f>
        <v>1.8461538461538431</v>
      </c>
      <c r="T41" s="309">
        <v>899</v>
      </c>
      <c r="U41" s="305">
        <v>899</v>
      </c>
      <c r="V41" s="308">
        <f>(U41-T41)/T41*100</f>
        <v>0</v>
      </c>
    </row>
    <row r="42" spans="1:22">
      <c r="A42" s="300"/>
      <c r="B42" s="301"/>
      <c r="C42" s="301" t="s">
        <v>247</v>
      </c>
      <c r="D42" s="302">
        <v>4604.5</v>
      </c>
      <c r="E42" s="302">
        <f>prod!CM64</f>
        <v>4261</v>
      </c>
      <c r="F42" s="303">
        <f t="shared" si="0"/>
        <v>-7.4600933869041155</v>
      </c>
      <c r="G42" s="304"/>
      <c r="H42" s="305">
        <v>107192500</v>
      </c>
      <c r="I42" s="305">
        <f>nilai!CM64</f>
        <v>99536000</v>
      </c>
      <c r="J42" s="303">
        <f>(I42-H42)/H42*100</f>
        <v>-7.1427571891690187</v>
      </c>
      <c r="K42" s="306"/>
      <c r="L42" s="307">
        <v>320</v>
      </c>
      <c r="M42" s="332">
        <v>310</v>
      </c>
      <c r="N42" s="308">
        <f>(M42-L42)/L42*100</f>
        <v>-3.125</v>
      </c>
      <c r="P42" s="309">
        <v>8.6</v>
      </c>
      <c r="Q42" s="305">
        <v>8.5</v>
      </c>
      <c r="R42" s="308">
        <f>(Q42-P42)/P42*100</f>
        <v>-1.1627906976744147</v>
      </c>
      <c r="T42" s="309">
        <v>320</v>
      </c>
      <c r="U42" s="305">
        <v>310</v>
      </c>
      <c r="V42" s="308">
        <f>(U42-T42)/T42*100</f>
        <v>-3.125</v>
      </c>
    </row>
    <row r="43" spans="1:22">
      <c r="A43" s="320"/>
      <c r="B43" s="321"/>
      <c r="C43" s="321"/>
      <c r="D43" s="323">
        <f>SUM(D40:D42)</f>
        <v>6415</v>
      </c>
      <c r="E43" s="323">
        <f>SUM(E40:E42)</f>
        <v>5890.02</v>
      </c>
      <c r="F43" s="323">
        <f t="shared" si="0"/>
        <v>-8.1836321122369391</v>
      </c>
      <c r="G43" s="313"/>
      <c r="H43" s="339">
        <f>SUM(H40:H42)</f>
        <v>145744000</v>
      </c>
      <c r="I43" s="324">
        <f>SUM(I40:I42)</f>
        <v>136403100</v>
      </c>
      <c r="J43" s="323">
        <f>(I43-H43)/H43*100</f>
        <v>-6.4091146119222744</v>
      </c>
      <c r="K43" s="325"/>
      <c r="L43" s="340">
        <f>SUM(L40:L42)</f>
        <v>1780</v>
      </c>
      <c r="M43" s="341">
        <f>SUM(M40:M42)</f>
        <v>1770</v>
      </c>
      <c r="N43" s="342">
        <f>(M43-L43)/L43*100</f>
        <v>-0.5617977528089888</v>
      </c>
      <c r="P43" s="343">
        <f>SUM(P40:P42)</f>
        <v>227.6</v>
      </c>
      <c r="Q43" s="324">
        <f>SUM(Q40:Q42)</f>
        <v>231.1</v>
      </c>
      <c r="R43" s="342">
        <f>(Q43-P43)/P43*100</f>
        <v>1.5377855887521967</v>
      </c>
      <c r="T43" s="343">
        <f>SUM(T40:T42)</f>
        <v>1789</v>
      </c>
      <c r="U43" s="324">
        <f>SUM(U40:U42)</f>
        <v>1770</v>
      </c>
      <c r="V43" s="342">
        <f>(U43-T43)/T43*100</f>
        <v>-1.0620458356623812</v>
      </c>
    </row>
    <row r="44" spans="1:22">
      <c r="A44" s="344"/>
      <c r="B44" s="345" t="s">
        <v>252</v>
      </c>
      <c r="C44" s="266"/>
      <c r="D44" s="346">
        <f>D5+D10+D15+D20+D26+D30+D34+D38+D43</f>
        <v>122621.78</v>
      </c>
      <c r="E44" s="346">
        <f>E5+E10+E15+E20+E26+E30+E34+E38+E43</f>
        <v>118497.61700000001</v>
      </c>
      <c r="F44" s="347">
        <f t="shared" si="0"/>
        <v>-3.3633201214335542</v>
      </c>
      <c r="G44" s="313"/>
      <c r="H44" s="348">
        <f>H5+H10+H15+H20+H26+H30+H34+H38+H43</f>
        <v>586018945.70000005</v>
      </c>
      <c r="I44" s="348">
        <f>I5+I10+I15+I20+I26+I30+I34+I38+I43</f>
        <v>678721179.5</v>
      </c>
      <c r="J44" s="347">
        <f>(I44-H44)/H44*100</f>
        <v>15.81898238618669</v>
      </c>
      <c r="K44" s="325"/>
      <c r="L44" s="349">
        <f>L5+L10+L15+L20+L26+L30+L34+L38+L43</f>
        <v>9744</v>
      </c>
      <c r="M44" s="350">
        <f>M5+M10+M15+M20+M26+M30+M34+M38+M43</f>
        <v>10441</v>
      </c>
      <c r="N44" s="342">
        <f>(M44-L44)/L44*100</f>
        <v>7.15311986863711</v>
      </c>
      <c r="P44" s="351">
        <f>P5+P10+P15+P20+P26+P30+P34+P38+P43</f>
        <v>1986.2200000000003</v>
      </c>
      <c r="Q44" s="352">
        <f>Q5+Q10+Q15+Q20+Q26+Q30+Q34+Q38+Q43</f>
        <v>2428.36</v>
      </c>
      <c r="R44" s="342">
        <f>(Q44-P44)/P44*100</f>
        <v>22.260373976699448</v>
      </c>
      <c r="T44" s="351">
        <f>T5+T10+T15+T20+T26+T30+T34+T38+T43</f>
        <v>18519</v>
      </c>
      <c r="U44" s="352">
        <f>U5+U10+U15+U20+U26+U30+U34+U38+U43</f>
        <v>19056</v>
      </c>
      <c r="V44" s="342">
        <f>(U44-T44)/T44*100</f>
        <v>2.8997246071602136</v>
      </c>
    </row>
    <row r="45" spans="1:22">
      <c r="K45" s="265">
        <v>570</v>
      </c>
    </row>
    <row r="46" spans="1:22">
      <c r="C46" s="403" t="s">
        <v>238</v>
      </c>
      <c r="D46" s="403"/>
      <c r="E46" s="403"/>
      <c r="F46" s="403"/>
      <c r="G46" s="354"/>
      <c r="H46" s="415" t="s">
        <v>253</v>
      </c>
      <c r="I46" s="416"/>
      <c r="J46" s="415"/>
      <c r="K46" s="354"/>
      <c r="L46" s="404" t="s">
        <v>241</v>
      </c>
      <c r="M46" s="419"/>
      <c r="N46" s="404"/>
      <c r="O46" s="354"/>
      <c r="P46" s="420" t="s">
        <v>254</v>
      </c>
      <c r="Q46" s="421"/>
      <c r="R46" s="420"/>
      <c r="S46" s="354"/>
      <c r="T46" s="417" t="s">
        <v>243</v>
      </c>
      <c r="U46" s="418"/>
      <c r="V46" s="417"/>
    </row>
    <row r="47" spans="1:22" ht="26.25" customHeight="1">
      <c r="B47" s="495"/>
      <c r="C47" s="388" t="s">
        <v>255</v>
      </c>
      <c r="D47" s="389">
        <v>2015</v>
      </c>
      <c r="E47" s="389">
        <v>2016</v>
      </c>
      <c r="F47" s="390" t="s">
        <v>239</v>
      </c>
      <c r="G47" s="391"/>
      <c r="H47" s="367">
        <v>2015</v>
      </c>
      <c r="I47" s="369" t="s">
        <v>270</v>
      </c>
      <c r="J47" s="368" t="s">
        <v>239</v>
      </c>
      <c r="K47" s="390"/>
      <c r="L47" s="405">
        <v>2015</v>
      </c>
      <c r="M47" s="405">
        <v>2016</v>
      </c>
      <c r="N47" s="406" t="s">
        <v>239</v>
      </c>
      <c r="O47" s="391"/>
      <c r="P47" s="358">
        <v>2015</v>
      </c>
      <c r="Q47" s="358">
        <v>2016</v>
      </c>
      <c r="R47" s="359" t="s">
        <v>239</v>
      </c>
      <c r="S47" s="391"/>
      <c r="T47" s="378">
        <v>2015</v>
      </c>
      <c r="U47" s="378">
        <v>2016</v>
      </c>
      <c r="V47" s="379" t="s">
        <v>239</v>
      </c>
    </row>
    <row r="48" spans="1:22">
      <c r="B48" s="495"/>
      <c r="C48" s="392" t="s">
        <v>244</v>
      </c>
      <c r="D48" s="393">
        <f>D3+D7+D17+D22+D32</f>
        <v>107921.49</v>
      </c>
      <c r="E48" s="393">
        <f>E3+E7+E17+E22+E32</f>
        <v>101706.33</v>
      </c>
      <c r="F48" s="394">
        <f t="shared" ref="F48:F53" si="1">(E48-D48)/D48*100</f>
        <v>-5.7589642248267729</v>
      </c>
      <c r="G48" s="391"/>
      <c r="H48" s="370">
        <f>H3+H7+H17+H22+H32</f>
        <v>168524637.69999999</v>
      </c>
      <c r="I48" s="370">
        <f>I3+I7+I17+I22+I32</f>
        <v>104674618.8</v>
      </c>
      <c r="J48" s="371">
        <f t="shared" ref="J48:J53" si="2">(I48-H48)/H48*100</f>
        <v>-37.887646442333811</v>
      </c>
      <c r="K48" s="394"/>
      <c r="L48" s="407">
        <f>L3+L7+L17+L22+L32</f>
        <v>2746</v>
      </c>
      <c r="M48" s="407">
        <f>M3+M7+M17+M22+M32</f>
        <v>2796</v>
      </c>
      <c r="N48" s="408">
        <f t="shared" ref="N48:N53" si="3">(M48-L48)/L48*100</f>
        <v>1.8208302986161691</v>
      </c>
      <c r="O48" s="391"/>
      <c r="P48" s="360">
        <f>P3+P7+P17+P22+P32</f>
        <v>533.20000000000005</v>
      </c>
      <c r="Q48" s="360">
        <f>Q3+Q7+Q17+Q22+Q32</f>
        <v>531.96</v>
      </c>
      <c r="R48" s="361">
        <f t="shared" ref="R48:R53" si="4">(Q48-P48)/P48*100</f>
        <v>-0.23255813953488541</v>
      </c>
      <c r="S48" s="391"/>
      <c r="T48" s="380">
        <f>T3+T7+T17+T22+T32</f>
        <v>5094</v>
      </c>
      <c r="U48" s="380">
        <f>U3+U7+U17+U22+U32</f>
        <v>5094</v>
      </c>
      <c r="V48" s="381">
        <f t="shared" ref="V48:V53" si="5">(U48-T48)/T48*100</f>
        <v>0</v>
      </c>
    </row>
    <row r="49" spans="1:22">
      <c r="B49" s="495"/>
      <c r="C49" s="395" t="s">
        <v>251</v>
      </c>
      <c r="D49" s="396">
        <f>D18+D23+D28+D36</f>
        <v>3287.52</v>
      </c>
      <c r="E49" s="396">
        <f>E18+E23+E28+E36</f>
        <v>5322.2139999999999</v>
      </c>
      <c r="F49" s="397">
        <f t="shared" si="1"/>
        <v>61.891456173650653</v>
      </c>
      <c r="G49" s="391"/>
      <c r="H49" s="372">
        <f>H18+H23+H28+H36</f>
        <v>158480930</v>
      </c>
      <c r="I49" s="372">
        <f>I18+I23+I28+I36</f>
        <v>297884290</v>
      </c>
      <c r="J49" s="373">
        <f t="shared" si="2"/>
        <v>87.962229903623097</v>
      </c>
      <c r="K49" s="397"/>
      <c r="L49" s="409">
        <f>L18+L23+L28+L36</f>
        <v>132</v>
      </c>
      <c r="M49" s="409">
        <f>M18+M23+M28+M36</f>
        <v>132</v>
      </c>
      <c r="N49" s="410">
        <f t="shared" si="3"/>
        <v>0</v>
      </c>
      <c r="O49" s="391"/>
      <c r="P49" s="362">
        <f>P18+P23+P28+P36</f>
        <v>199</v>
      </c>
      <c r="Q49" s="362">
        <f>Q18+Q23+Q28+Q36</f>
        <v>199</v>
      </c>
      <c r="R49" s="363">
        <f t="shared" si="4"/>
        <v>0</v>
      </c>
      <c r="S49" s="391"/>
      <c r="T49" s="382">
        <f>T18+T23+T28+T36</f>
        <v>458</v>
      </c>
      <c r="U49" s="382">
        <f>U18+U23+U28+U36</f>
        <v>458</v>
      </c>
      <c r="V49" s="383">
        <f t="shared" si="5"/>
        <v>0</v>
      </c>
    </row>
    <row r="50" spans="1:22">
      <c r="B50" s="495"/>
      <c r="C50" s="395" t="s">
        <v>245</v>
      </c>
      <c r="D50" s="396">
        <f>D4+D8+D12+D19+D24+D29+D33+D37+D40</f>
        <v>6480.74</v>
      </c>
      <c r="E50" s="396">
        <f>E4+E8+E12+E19+E24+E29+E33+E37+E40</f>
        <v>6424.143</v>
      </c>
      <c r="F50" s="397">
        <f t="shared" si="1"/>
        <v>-0.87331076389424289</v>
      </c>
      <c r="G50" s="391"/>
      <c r="H50" s="372">
        <f>H4+H8+H12+H19+H24+H29+H33+H37+H40</f>
        <v>143381778</v>
      </c>
      <c r="I50" s="372">
        <f>I4+I8+I12+I19+I24+I29+I33+I37+I40</f>
        <v>153768630.69999999</v>
      </c>
      <c r="J50" s="373">
        <f t="shared" si="2"/>
        <v>7.2441929824583351</v>
      </c>
      <c r="K50" s="397"/>
      <c r="L50" s="409">
        <f>L4+L8+L12+L19+L24+L29+L33+L37+L40</f>
        <v>5362</v>
      </c>
      <c r="M50" s="409">
        <f>M4+M8+M12+M19+M24+M29+M33+M37+M40</f>
        <v>6010</v>
      </c>
      <c r="N50" s="410">
        <f t="shared" si="3"/>
        <v>12.085042894442372</v>
      </c>
      <c r="O50" s="391"/>
      <c r="P50" s="362">
        <f>P4+P8+P12+P19+P24+P29+P33+P37+P40</f>
        <v>996.9799999999999</v>
      </c>
      <c r="Q50" s="362">
        <f>Q4+Q8+Q12+Q19+Q24+Q29+Q33+Q37+Q40</f>
        <v>1436.86</v>
      </c>
      <c r="R50" s="363">
        <f t="shared" si="4"/>
        <v>44.121246163413517</v>
      </c>
      <c r="S50" s="391"/>
      <c r="T50" s="382">
        <f>T4+T8+T12+T19+T24+T29+T33+T37+T40</f>
        <v>10912</v>
      </c>
      <c r="U50" s="382">
        <f>U4+U8+U12+U19+U24+U29+U33+U37+U40</f>
        <v>11459</v>
      </c>
      <c r="V50" s="383">
        <f t="shared" si="5"/>
        <v>5.0128299120234603</v>
      </c>
    </row>
    <row r="51" spans="1:22">
      <c r="A51" s="461"/>
      <c r="B51" s="495"/>
      <c r="C51" s="395" t="s">
        <v>246</v>
      </c>
      <c r="D51" s="396">
        <f>D9+D13+D41</f>
        <v>245.03</v>
      </c>
      <c r="E51" s="396">
        <f>E9+E13+E41</f>
        <v>716.12</v>
      </c>
      <c r="F51" s="397">
        <f t="shared" si="1"/>
        <v>192.25809084601886</v>
      </c>
      <c r="G51" s="391"/>
      <c r="H51" s="372">
        <f>H9+H13+H41</f>
        <v>6822600</v>
      </c>
      <c r="I51" s="372">
        <f>I9+I13+I41</f>
        <v>21319090</v>
      </c>
      <c r="J51" s="373">
        <f t="shared" si="2"/>
        <v>212.47750124585934</v>
      </c>
      <c r="K51" s="397"/>
      <c r="L51" s="409">
        <f>L9+L13+L41</f>
        <v>1100</v>
      </c>
      <c r="M51" s="409">
        <f>M9+M13+M41</f>
        <v>1109</v>
      </c>
      <c r="N51" s="410">
        <f t="shared" si="3"/>
        <v>0.81818181818181823</v>
      </c>
      <c r="O51" s="391"/>
      <c r="P51" s="362">
        <f>P9+P13+P41</f>
        <v>246.9</v>
      </c>
      <c r="Q51" s="362">
        <f>Q9+Q13+Q41</f>
        <v>250.5</v>
      </c>
      <c r="R51" s="363">
        <f t="shared" si="4"/>
        <v>1.4580801944106903</v>
      </c>
      <c r="S51" s="391"/>
      <c r="T51" s="382">
        <f>T9+T13+T41</f>
        <v>1586</v>
      </c>
      <c r="U51" s="382">
        <f>U9+U13+U41</f>
        <v>1586</v>
      </c>
      <c r="V51" s="383">
        <f t="shared" si="5"/>
        <v>0</v>
      </c>
    </row>
    <row r="52" spans="1:22">
      <c r="B52" s="495"/>
      <c r="C52" s="398" t="s">
        <v>247</v>
      </c>
      <c r="D52" s="399">
        <f>D14+D25+D42</f>
        <v>4687</v>
      </c>
      <c r="E52" s="399">
        <f>E14+E25+E42</f>
        <v>4328.8100000000004</v>
      </c>
      <c r="F52" s="400">
        <f t="shared" si="1"/>
        <v>-7.6422018348623766</v>
      </c>
      <c r="G52" s="391"/>
      <c r="H52" s="374">
        <f>H14+H25+H42</f>
        <v>108809000</v>
      </c>
      <c r="I52" s="374">
        <f>I14+I25+I42</f>
        <v>101074550</v>
      </c>
      <c r="J52" s="375">
        <f t="shared" si="2"/>
        <v>-7.1082814840684145</v>
      </c>
      <c r="K52" s="400"/>
      <c r="L52" s="411">
        <f>L14+L25+L42</f>
        <v>404</v>
      </c>
      <c r="M52" s="411">
        <f>M14+M25+M42</f>
        <v>394</v>
      </c>
      <c r="N52" s="412">
        <f t="shared" si="3"/>
        <v>-2.4752475247524752</v>
      </c>
      <c r="O52" s="391"/>
      <c r="P52" s="364">
        <f>P14+P25+P42</f>
        <v>10.14</v>
      </c>
      <c r="Q52" s="364">
        <f>Q14+Q25+Q42</f>
        <v>10.039999999999999</v>
      </c>
      <c r="R52" s="365">
        <f t="shared" si="4"/>
        <v>-0.9861932938856155</v>
      </c>
      <c r="S52" s="391"/>
      <c r="T52" s="384">
        <f>T14+T25+T42</f>
        <v>469</v>
      </c>
      <c r="U52" s="384">
        <f>U14+U25+U42</f>
        <v>459</v>
      </c>
      <c r="V52" s="385">
        <f t="shared" si="5"/>
        <v>-2.1321961620469083</v>
      </c>
    </row>
    <row r="53" spans="1:22">
      <c r="B53" s="355"/>
      <c r="C53" s="398" t="s">
        <v>269</v>
      </c>
      <c r="D53" s="401">
        <f>SUM(D48:D52)</f>
        <v>122621.78000000001</v>
      </c>
      <c r="E53" s="401">
        <f>SUM(E48:E52)</f>
        <v>118497.61699999998</v>
      </c>
      <c r="F53" s="402">
        <f t="shared" si="1"/>
        <v>-3.3633201214335897</v>
      </c>
      <c r="G53" s="391"/>
      <c r="H53" s="376">
        <f>SUM(H48:H52)</f>
        <v>586018945.70000005</v>
      </c>
      <c r="I53" s="376">
        <f>SUM(I48:I52)</f>
        <v>678721179.5</v>
      </c>
      <c r="J53" s="377">
        <f t="shared" si="2"/>
        <v>15.81898238618669</v>
      </c>
      <c r="K53" s="402">
        <v>890</v>
      </c>
      <c r="L53" s="413">
        <f>SUM(L48:L52)</f>
        <v>9744</v>
      </c>
      <c r="M53" s="413">
        <f>SUM(M48:M52)</f>
        <v>10441</v>
      </c>
      <c r="N53" s="414">
        <f t="shared" si="3"/>
        <v>7.15311986863711</v>
      </c>
      <c r="O53" s="391"/>
      <c r="P53" s="366">
        <f>SUM(P48:P52)</f>
        <v>1986.22</v>
      </c>
      <c r="Q53" s="366">
        <f>SUM(Q48:Q52)</f>
        <v>2428.3599999999997</v>
      </c>
      <c r="R53" s="365">
        <f t="shared" si="4"/>
        <v>22.260373976699441</v>
      </c>
      <c r="S53" s="391"/>
      <c r="T53" s="386">
        <f>SUM(T48:T52)</f>
        <v>18519</v>
      </c>
      <c r="U53" s="386">
        <f>SUM(U48:U52)</f>
        <v>19056</v>
      </c>
      <c r="V53" s="387">
        <f t="shared" si="5"/>
        <v>2.8997246071602136</v>
      </c>
    </row>
    <row r="54" spans="1:22">
      <c r="B54" s="355"/>
    </row>
    <row r="60" spans="1:22">
      <c r="A60" s="539"/>
    </row>
  </sheetData>
  <mergeCells count="14">
    <mergeCell ref="V1:V2"/>
    <mergeCell ref="B47:B52"/>
    <mergeCell ref="J1:J2"/>
    <mergeCell ref="L1:M1"/>
    <mergeCell ref="N1:N2"/>
    <mergeCell ref="P1:Q1"/>
    <mergeCell ref="R1:R2"/>
    <mergeCell ref="T1:U1"/>
    <mergeCell ref="H1:I1"/>
    <mergeCell ref="A1:A2"/>
    <mergeCell ref="B1:B2"/>
    <mergeCell ref="C1:C2"/>
    <mergeCell ref="D1:E1"/>
    <mergeCell ref="F1:F2"/>
  </mergeCells>
  <pageMargins left="2.7" right="0.2" top="0.75" bottom="0.75" header="0.3" footer="0.3"/>
  <pageSetup paperSize="5" scale="7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U63"/>
  <sheetViews>
    <sheetView topLeftCell="A16" workbookViewId="0">
      <pane xSplit="1" topLeftCell="B1" activePane="topRight" state="frozen"/>
      <selection activeCell="Q30" sqref="Q30"/>
      <selection pane="topRight" activeCell="D30" sqref="D30"/>
    </sheetView>
  </sheetViews>
  <sheetFormatPr defaultRowHeight="15"/>
  <cols>
    <col min="1" max="1" width="13.28515625" customWidth="1"/>
    <col min="2" max="2" width="7.7109375" customWidth="1"/>
    <col min="3" max="4" width="6" style="247" customWidth="1"/>
    <col min="5" max="5" width="6.7109375" style="247" customWidth="1"/>
    <col min="6" max="6" width="6.85546875" style="247" customWidth="1"/>
    <col min="7" max="7" width="6.7109375" style="247" customWidth="1"/>
    <col min="8" max="9" width="7.5703125" style="247" customWidth="1"/>
    <col min="10" max="10" width="8.28515625" style="247" customWidth="1"/>
    <col min="11" max="11" width="7" style="247" customWidth="1"/>
    <col min="12" max="12" width="7.28515625" style="247" customWidth="1"/>
    <col min="13" max="13" width="8" style="247" customWidth="1"/>
    <col min="14" max="15" width="6" style="247" customWidth="1"/>
    <col min="16" max="16" width="6.42578125" style="247" customWidth="1"/>
    <col min="17" max="17" width="6.28515625" style="247" customWidth="1"/>
    <col min="18" max="18" width="6.5703125" style="247" customWidth="1"/>
    <col min="19" max="19" width="6.7109375" style="247" customWidth="1"/>
    <col min="20" max="20" width="6.85546875" style="247" customWidth="1"/>
    <col min="21" max="21" width="7.28515625" style="265" customWidth="1"/>
  </cols>
  <sheetData>
    <row r="1" spans="1:21" ht="18.75">
      <c r="A1" s="432" t="s">
        <v>266</v>
      </c>
    </row>
    <row r="3" spans="1:21">
      <c r="A3" s="221" t="s">
        <v>165</v>
      </c>
      <c r="B3" s="221"/>
    </row>
    <row r="4" spans="1:21">
      <c r="A4" s="496" t="s">
        <v>188</v>
      </c>
      <c r="B4" s="498" t="s">
        <v>189</v>
      </c>
      <c r="C4" s="500" t="s">
        <v>166</v>
      </c>
      <c r="D4" s="500"/>
      <c r="E4" s="500"/>
      <c r="F4" s="500"/>
      <c r="G4" s="500"/>
      <c r="H4" s="248" t="s">
        <v>172</v>
      </c>
      <c r="I4" s="249"/>
      <c r="J4" s="249"/>
      <c r="K4" s="500" t="s">
        <v>176</v>
      </c>
      <c r="L4" s="500"/>
      <c r="M4" s="500"/>
      <c r="N4" s="500"/>
      <c r="O4" s="500"/>
      <c r="P4" s="500"/>
      <c r="Q4" s="500"/>
      <c r="R4" s="501" t="s">
        <v>184</v>
      </c>
      <c r="S4" s="502"/>
      <c r="T4" s="503"/>
    </row>
    <row r="5" spans="1:21" ht="24.75" customHeight="1" thickBot="1">
      <c r="A5" s="497"/>
      <c r="B5" s="499"/>
      <c r="C5" s="222" t="s">
        <v>167</v>
      </c>
      <c r="D5" s="222" t="s">
        <v>168</v>
      </c>
      <c r="E5" s="222" t="s">
        <v>169</v>
      </c>
      <c r="F5" s="222" t="s">
        <v>170</v>
      </c>
      <c r="G5" s="222" t="s">
        <v>171</v>
      </c>
      <c r="H5" s="226" t="s">
        <v>173</v>
      </c>
      <c r="I5" s="223" t="s">
        <v>175</v>
      </c>
      <c r="J5" s="222" t="s">
        <v>174</v>
      </c>
      <c r="K5" s="223" t="s">
        <v>177</v>
      </c>
      <c r="L5" s="222" t="s">
        <v>178</v>
      </c>
      <c r="M5" s="222" t="s">
        <v>179</v>
      </c>
      <c r="N5" s="222" t="s">
        <v>180</v>
      </c>
      <c r="O5" s="222" t="s">
        <v>181</v>
      </c>
      <c r="P5" s="223" t="s">
        <v>182</v>
      </c>
      <c r="Q5" s="222" t="s">
        <v>183</v>
      </c>
      <c r="R5" s="222" t="s">
        <v>185</v>
      </c>
      <c r="S5" s="222" t="s">
        <v>186</v>
      </c>
      <c r="T5" s="222" t="s">
        <v>187</v>
      </c>
    </row>
    <row r="6" spans="1:21" ht="17.25" customHeight="1" thickTop="1">
      <c r="A6" s="481" t="s">
        <v>152</v>
      </c>
      <c r="B6" s="475">
        <v>0</v>
      </c>
      <c r="C6" s="476"/>
      <c r="D6" s="477"/>
      <c r="E6" s="477"/>
      <c r="F6" s="477"/>
      <c r="G6" s="478">
        <v>0</v>
      </c>
      <c r="H6" s="477"/>
      <c r="I6" s="479">
        <v>0</v>
      </c>
      <c r="J6" s="477"/>
      <c r="K6" s="480">
        <v>0</v>
      </c>
      <c r="L6" s="477"/>
      <c r="M6" s="477"/>
      <c r="N6" s="477"/>
      <c r="O6" s="477"/>
      <c r="P6" s="479"/>
      <c r="Q6" s="478"/>
      <c r="R6" s="476"/>
      <c r="S6" s="477">
        <v>0</v>
      </c>
      <c r="T6" s="478">
        <v>0</v>
      </c>
      <c r="U6" s="265">
        <f>R6+S6+T6</f>
        <v>0</v>
      </c>
    </row>
    <row r="7" spans="1:21">
      <c r="A7" s="462" t="s">
        <v>153</v>
      </c>
      <c r="B7" s="474">
        <v>1</v>
      </c>
      <c r="C7" s="250"/>
      <c r="D7" s="251"/>
      <c r="E7" s="251"/>
      <c r="F7" s="251"/>
      <c r="G7" s="252">
        <v>1</v>
      </c>
      <c r="H7" s="251"/>
      <c r="I7" s="251">
        <v>1</v>
      </c>
      <c r="J7" s="251"/>
      <c r="K7" s="250">
        <v>1</v>
      </c>
      <c r="L7" s="251"/>
      <c r="M7" s="251"/>
      <c r="N7" s="251"/>
      <c r="O7" s="251"/>
      <c r="P7" s="251"/>
      <c r="Q7" s="252"/>
      <c r="R7" s="250">
        <v>1</v>
      </c>
      <c r="S7" s="251">
        <v>1</v>
      </c>
      <c r="T7" s="252">
        <v>3</v>
      </c>
      <c r="U7" s="354">
        <f>SUM(R7:T7)</f>
        <v>5</v>
      </c>
    </row>
    <row r="8" spans="1:21">
      <c r="B8" s="471"/>
      <c r="C8" s="253"/>
      <c r="D8" s="253"/>
      <c r="E8" s="253"/>
      <c r="F8" s="253"/>
      <c r="G8" s="253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</row>
    <row r="9" spans="1:21">
      <c r="A9" s="221" t="s">
        <v>190</v>
      </c>
      <c r="B9" s="221"/>
      <c r="C9" s="253"/>
      <c r="D9" s="253"/>
      <c r="E9" s="253"/>
      <c r="F9" s="253"/>
      <c r="G9" s="253"/>
      <c r="H9" s="253"/>
      <c r="I9" s="253"/>
      <c r="J9" s="253"/>
      <c r="K9" s="253"/>
      <c r="L9" s="253"/>
      <c r="M9" s="253"/>
      <c r="N9" s="253"/>
      <c r="O9" s="253"/>
      <c r="P9" s="253"/>
      <c r="Q9" s="253"/>
      <c r="R9" s="253"/>
      <c r="S9" s="253"/>
      <c r="T9" s="253"/>
    </row>
    <row r="10" spans="1:21">
      <c r="A10" s="496" t="s">
        <v>188</v>
      </c>
      <c r="B10" s="498" t="s">
        <v>189</v>
      </c>
      <c r="C10" s="500" t="s">
        <v>166</v>
      </c>
      <c r="D10" s="500"/>
      <c r="E10" s="500"/>
      <c r="F10" s="500"/>
      <c r="G10" s="500"/>
      <c r="H10" s="501" t="s">
        <v>172</v>
      </c>
      <c r="I10" s="502"/>
      <c r="J10" s="503"/>
      <c r="K10" s="500" t="s">
        <v>176</v>
      </c>
      <c r="L10" s="500"/>
      <c r="M10" s="500"/>
      <c r="N10" s="500"/>
      <c r="O10" s="500"/>
      <c r="P10" s="500"/>
      <c r="Q10" s="500"/>
      <c r="R10" s="501" t="s">
        <v>184</v>
      </c>
      <c r="S10" s="502"/>
      <c r="T10" s="503"/>
    </row>
    <row r="11" spans="1:21" ht="24.75" customHeight="1" thickBot="1">
      <c r="A11" s="497"/>
      <c r="B11" s="499"/>
      <c r="C11" s="222" t="s">
        <v>191</v>
      </c>
      <c r="D11" s="222" t="s">
        <v>192</v>
      </c>
      <c r="E11" s="222" t="s">
        <v>193</v>
      </c>
      <c r="F11" s="222" t="s">
        <v>194</v>
      </c>
      <c r="G11" s="222" t="s">
        <v>171</v>
      </c>
      <c r="H11" s="226" t="s">
        <v>173</v>
      </c>
      <c r="I11" s="223" t="s">
        <v>175</v>
      </c>
      <c r="J11" s="222" t="s">
        <v>174</v>
      </c>
      <c r="K11" s="223" t="s">
        <v>177</v>
      </c>
      <c r="L11" s="222" t="s">
        <v>178</v>
      </c>
      <c r="M11" s="222" t="s">
        <v>179</v>
      </c>
      <c r="N11" s="222" t="s">
        <v>180</v>
      </c>
      <c r="O11" s="222" t="s">
        <v>181</v>
      </c>
      <c r="P11" s="223" t="s">
        <v>182</v>
      </c>
      <c r="Q11" s="222" t="s">
        <v>183</v>
      </c>
      <c r="R11" s="222" t="s">
        <v>185</v>
      </c>
      <c r="S11" s="222" t="s">
        <v>186</v>
      </c>
      <c r="T11" s="222" t="s">
        <v>187</v>
      </c>
    </row>
    <row r="12" spans="1:21" ht="18" thickTop="1">
      <c r="A12" s="435" t="s">
        <v>149</v>
      </c>
      <c r="B12" s="241">
        <v>55</v>
      </c>
      <c r="C12" s="254"/>
      <c r="D12" s="255"/>
      <c r="E12" s="255"/>
      <c r="F12" s="255">
        <v>43</v>
      </c>
      <c r="G12" s="256">
        <v>12</v>
      </c>
      <c r="H12" s="255"/>
      <c r="I12" s="255">
        <v>55</v>
      </c>
      <c r="J12" s="255"/>
      <c r="K12" s="257">
        <v>55</v>
      </c>
      <c r="L12" s="258"/>
      <c r="M12" s="258"/>
      <c r="N12" s="258"/>
      <c r="O12" s="258"/>
      <c r="P12" s="258"/>
      <c r="Q12" s="259"/>
      <c r="R12" s="257"/>
      <c r="S12" s="258">
        <v>55</v>
      </c>
      <c r="T12" s="259">
        <v>30</v>
      </c>
      <c r="U12" s="265">
        <f>SUM(R12:T12)</f>
        <v>85</v>
      </c>
    </row>
    <row r="13" spans="1:21" ht="17.25">
      <c r="A13" s="435" t="s">
        <v>153</v>
      </c>
      <c r="B13" s="240">
        <v>18</v>
      </c>
      <c r="C13" s="254"/>
      <c r="D13" s="255"/>
      <c r="E13" s="255"/>
      <c r="F13" s="255"/>
      <c r="G13" s="256">
        <v>18</v>
      </c>
      <c r="H13" s="255">
        <v>18</v>
      </c>
      <c r="I13" s="255"/>
      <c r="J13" s="255"/>
      <c r="K13" s="254">
        <v>18</v>
      </c>
      <c r="L13" s="255"/>
      <c r="M13" s="255"/>
      <c r="N13" s="255"/>
      <c r="O13" s="255"/>
      <c r="P13" s="255"/>
      <c r="Q13" s="256"/>
      <c r="R13" s="254">
        <v>18</v>
      </c>
      <c r="S13" s="255">
        <v>18</v>
      </c>
      <c r="T13" s="256">
        <f>2105</f>
        <v>2105</v>
      </c>
      <c r="U13" s="265">
        <f>SUM(R13:T13)</f>
        <v>2141</v>
      </c>
    </row>
    <row r="14" spans="1:21" ht="17.25">
      <c r="A14" s="435" t="s">
        <v>152</v>
      </c>
      <c r="B14" s="240">
        <v>0</v>
      </c>
      <c r="C14" s="254"/>
      <c r="D14" s="255">
        <v>4</v>
      </c>
      <c r="E14" s="255"/>
      <c r="F14" s="255"/>
      <c r="G14" s="256"/>
      <c r="H14" s="255">
        <v>4</v>
      </c>
      <c r="I14" s="255"/>
      <c r="J14" s="255"/>
      <c r="K14" s="254"/>
      <c r="L14" s="255"/>
      <c r="M14" s="255"/>
      <c r="N14" s="255"/>
      <c r="O14" s="255"/>
      <c r="P14" s="255">
        <v>4</v>
      </c>
      <c r="Q14" s="256"/>
      <c r="R14" s="254">
        <v>0</v>
      </c>
      <c r="S14" s="255">
        <v>0</v>
      </c>
      <c r="T14" s="256"/>
      <c r="U14" s="265">
        <f>SUM(R14:T14)</f>
        <v>0</v>
      </c>
    </row>
    <row r="15" spans="1:21" ht="15.75" customHeight="1">
      <c r="A15" s="268" t="s">
        <v>235</v>
      </c>
      <c r="B15" s="244">
        <f>B12+B13</f>
        <v>73</v>
      </c>
      <c r="C15" s="250"/>
      <c r="D15" s="262">
        <f>SUM(D12:D14)</f>
        <v>4</v>
      </c>
      <c r="E15" s="251"/>
      <c r="F15" s="251"/>
      <c r="G15" s="260">
        <f>SUM(G12:G14)</f>
        <v>30</v>
      </c>
      <c r="H15" s="251"/>
      <c r="I15" s="251"/>
      <c r="J15" s="251"/>
      <c r="K15" s="261">
        <f>SUM(K12:K14)</f>
        <v>73</v>
      </c>
      <c r="L15" s="251">
        <f>SUM(L12:L14)</f>
        <v>0</v>
      </c>
      <c r="M15" s="251">
        <f t="shared" ref="M15:Q15" si="0">SUM(M12:M14)</f>
        <v>0</v>
      </c>
      <c r="N15" s="251">
        <f t="shared" si="0"/>
        <v>0</v>
      </c>
      <c r="O15" s="251">
        <f t="shared" si="0"/>
        <v>0</v>
      </c>
      <c r="P15" s="251">
        <f t="shared" si="0"/>
        <v>4</v>
      </c>
      <c r="Q15" s="251">
        <f t="shared" si="0"/>
        <v>0</v>
      </c>
      <c r="R15" s="261">
        <f>SUM(R12:R14)</f>
        <v>18</v>
      </c>
      <c r="S15" s="262">
        <f>SUM(S12:S14)</f>
        <v>73</v>
      </c>
      <c r="T15" s="262">
        <f>SUM(T12:T14)</f>
        <v>2135</v>
      </c>
      <c r="U15" s="422">
        <f>SUM(R15:T15)</f>
        <v>2226</v>
      </c>
    </row>
    <row r="16" spans="1:21">
      <c r="C16" s="253"/>
      <c r="D16" s="253"/>
      <c r="E16" s="253"/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3"/>
      <c r="R16" s="253"/>
      <c r="S16" s="253"/>
      <c r="T16" s="253"/>
      <c r="U16" s="354"/>
    </row>
    <row r="17" spans="1:21">
      <c r="A17" s="221" t="s">
        <v>267</v>
      </c>
      <c r="B17" s="221"/>
      <c r="C17" s="253"/>
      <c r="D17" s="253"/>
      <c r="E17" s="253"/>
      <c r="F17" s="253"/>
      <c r="G17" s="253"/>
      <c r="H17" s="253"/>
      <c r="I17" s="253"/>
      <c r="J17" s="253"/>
      <c r="K17" s="253"/>
      <c r="L17" s="253"/>
      <c r="M17" s="253"/>
      <c r="N17" s="253"/>
      <c r="O17" s="253"/>
      <c r="P17" s="253"/>
      <c r="Q17" s="253"/>
      <c r="R17" s="253"/>
      <c r="S17" s="253"/>
      <c r="T17" s="253"/>
    </row>
    <row r="18" spans="1:21">
      <c r="A18" s="496" t="s">
        <v>188</v>
      </c>
      <c r="B18" s="504" t="s">
        <v>189</v>
      </c>
      <c r="C18" s="500" t="s">
        <v>196</v>
      </c>
      <c r="D18" s="500"/>
      <c r="E18" s="500"/>
      <c r="F18" s="500"/>
      <c r="G18" s="500"/>
      <c r="H18" s="501" t="s">
        <v>172</v>
      </c>
      <c r="I18" s="502"/>
      <c r="J18" s="503"/>
      <c r="K18" s="500" t="s">
        <v>176</v>
      </c>
      <c r="L18" s="500"/>
      <c r="M18" s="500"/>
      <c r="N18" s="500"/>
      <c r="O18" s="500"/>
      <c r="P18" s="500"/>
      <c r="Q18" s="500"/>
      <c r="R18" s="501" t="s">
        <v>184</v>
      </c>
      <c r="S18" s="502"/>
      <c r="T18" s="503"/>
    </row>
    <row r="19" spans="1:21" ht="24.75" customHeight="1" thickBot="1">
      <c r="A19" s="497"/>
      <c r="B19" s="505"/>
      <c r="C19" s="222" t="s">
        <v>197</v>
      </c>
      <c r="D19" s="233" t="s">
        <v>198</v>
      </c>
      <c r="E19" s="234" t="s">
        <v>199</v>
      </c>
      <c r="F19" s="234" t="s">
        <v>200</v>
      </c>
      <c r="G19" s="222" t="s">
        <v>201</v>
      </c>
      <c r="H19" s="226" t="s">
        <v>173</v>
      </c>
      <c r="I19" s="223" t="s">
        <v>175</v>
      </c>
      <c r="J19" s="222" t="s">
        <v>174</v>
      </c>
      <c r="K19" s="223" t="s">
        <v>177</v>
      </c>
      <c r="L19" s="222" t="s">
        <v>178</v>
      </c>
      <c r="M19" s="222" t="s">
        <v>179</v>
      </c>
      <c r="N19" s="222" t="s">
        <v>180</v>
      </c>
      <c r="O19" s="222" t="s">
        <v>181</v>
      </c>
      <c r="P19" s="223" t="s">
        <v>182</v>
      </c>
      <c r="Q19" s="222" t="s">
        <v>183</v>
      </c>
      <c r="R19" s="222" t="s">
        <v>185</v>
      </c>
      <c r="S19" s="222" t="s">
        <v>186</v>
      </c>
      <c r="T19" s="222" t="s">
        <v>187</v>
      </c>
    </row>
    <row r="20" spans="1:21" ht="18" thickTop="1">
      <c r="A20" s="435" t="s">
        <v>149</v>
      </c>
      <c r="B20" s="241">
        <v>18</v>
      </c>
      <c r="C20" s="269">
        <v>18</v>
      </c>
      <c r="D20" s="263"/>
      <c r="E20" s="255"/>
      <c r="F20" s="255"/>
      <c r="G20" s="256"/>
      <c r="H20" s="255"/>
      <c r="I20" s="255">
        <v>18</v>
      </c>
      <c r="J20" s="255"/>
      <c r="K20" s="257">
        <v>18</v>
      </c>
      <c r="L20" s="258"/>
      <c r="M20" s="258"/>
      <c r="N20" s="258"/>
      <c r="O20" s="258"/>
      <c r="P20" s="258"/>
      <c r="Q20" s="259"/>
      <c r="R20" s="257"/>
      <c r="S20" s="258">
        <v>18</v>
      </c>
      <c r="T20" s="259">
        <v>5</v>
      </c>
      <c r="U20" s="265">
        <f>SUM(R20:T20)</f>
        <v>23</v>
      </c>
    </row>
    <row r="21" spans="1:21" ht="17.25">
      <c r="A21" s="435" t="s">
        <v>150</v>
      </c>
      <c r="B21" s="240">
        <v>58</v>
      </c>
      <c r="C21" s="272">
        <v>58</v>
      </c>
      <c r="D21" s="273"/>
      <c r="E21" s="274"/>
      <c r="F21" s="274"/>
      <c r="G21" s="256"/>
      <c r="H21" s="255"/>
      <c r="I21" s="255"/>
      <c r="J21" s="255"/>
      <c r="K21" s="254">
        <v>58</v>
      </c>
      <c r="L21" s="255"/>
      <c r="M21" s="255"/>
      <c r="N21" s="255"/>
      <c r="O21" s="255"/>
      <c r="P21" s="255"/>
      <c r="Q21" s="256"/>
      <c r="R21" s="254"/>
      <c r="S21" s="255">
        <v>58</v>
      </c>
      <c r="T21" s="256">
        <v>132</v>
      </c>
      <c r="U21" s="265">
        <f>SUM(R21:T21)</f>
        <v>190</v>
      </c>
    </row>
    <row r="22" spans="1:21" ht="17.25">
      <c r="A22" s="435" t="s">
        <v>153</v>
      </c>
      <c r="B22" s="240">
        <v>1</v>
      </c>
      <c r="C22" s="269"/>
      <c r="D22" s="263">
        <v>1</v>
      </c>
      <c r="E22" s="255"/>
      <c r="F22" s="255"/>
      <c r="G22" s="256"/>
      <c r="H22" s="255"/>
      <c r="I22" s="255"/>
      <c r="J22" s="255">
        <v>1</v>
      </c>
      <c r="K22" s="254">
        <v>1</v>
      </c>
      <c r="L22" s="255"/>
      <c r="M22" s="255"/>
      <c r="N22" s="255"/>
      <c r="O22" s="255"/>
      <c r="P22" s="255"/>
      <c r="Q22" s="256"/>
      <c r="R22" s="254">
        <v>1</v>
      </c>
      <c r="S22" s="255">
        <v>1</v>
      </c>
      <c r="T22" s="256">
        <v>7</v>
      </c>
      <c r="U22" s="265">
        <f>SUM(R22:T22)</f>
        <v>9</v>
      </c>
    </row>
    <row r="23" spans="1:21" ht="17.25">
      <c r="A23" s="435" t="s">
        <v>155</v>
      </c>
      <c r="B23" s="467">
        <f>SUM(C23:G23)</f>
        <v>2641</v>
      </c>
      <c r="C23" s="269"/>
      <c r="D23" s="263">
        <v>133</v>
      </c>
      <c r="E23" s="255">
        <v>444</v>
      </c>
      <c r="F23" s="255">
        <v>2064</v>
      </c>
      <c r="G23" s="256"/>
      <c r="H23" s="255"/>
      <c r="I23" s="255"/>
      <c r="J23" s="255">
        <v>2641</v>
      </c>
      <c r="K23" s="254">
        <v>2641</v>
      </c>
      <c r="L23" s="255"/>
      <c r="M23" s="255"/>
      <c r="N23" s="255"/>
      <c r="O23" s="255"/>
      <c r="P23" s="255"/>
      <c r="Q23" s="256"/>
      <c r="R23" s="254"/>
      <c r="S23" s="255">
        <v>2641</v>
      </c>
      <c r="T23" s="256"/>
      <c r="U23" s="265">
        <f>SUM(R23:T23)</f>
        <v>2641</v>
      </c>
    </row>
    <row r="24" spans="1:21" ht="17.25">
      <c r="A24" s="268" t="s">
        <v>22</v>
      </c>
      <c r="B24" s="244">
        <f>SUM(B20:B23)</f>
        <v>2718</v>
      </c>
      <c r="C24" s="270">
        <f>SUM(C20:C23)</f>
        <v>76</v>
      </c>
      <c r="D24" s="264">
        <f>SUM(D20:D23)</f>
        <v>134</v>
      </c>
      <c r="E24" s="251"/>
      <c r="F24" s="251"/>
      <c r="G24" s="252"/>
      <c r="H24" s="251"/>
      <c r="I24" s="251"/>
      <c r="J24" s="251"/>
      <c r="K24" s="261">
        <f>SUM(K20:K23)</f>
        <v>2718</v>
      </c>
      <c r="L24" s="251"/>
      <c r="M24" s="251"/>
      <c r="N24" s="251"/>
      <c r="O24" s="251"/>
      <c r="P24" s="251"/>
      <c r="Q24" s="252"/>
      <c r="R24" s="261">
        <f>SUM(R20:R23)</f>
        <v>1</v>
      </c>
      <c r="S24" s="262">
        <f>SUM(S20:S23)</f>
        <v>2718</v>
      </c>
      <c r="T24" s="262">
        <f>SUM(T20:T23)</f>
        <v>144</v>
      </c>
      <c r="U24" s="422">
        <f>SUM(U20:U23)</f>
        <v>2863</v>
      </c>
    </row>
    <row r="25" spans="1:21">
      <c r="C25" s="253"/>
      <c r="D25" s="253"/>
      <c r="E25" s="253"/>
      <c r="F25" s="253"/>
      <c r="G25" s="253"/>
      <c r="H25" s="253"/>
      <c r="I25" s="253"/>
      <c r="J25" s="253"/>
      <c r="K25" s="253"/>
      <c r="L25" s="253"/>
      <c r="M25" s="253"/>
      <c r="N25" s="253"/>
      <c r="O25" s="253"/>
      <c r="P25" s="253"/>
      <c r="Q25" s="253"/>
      <c r="R25" s="253"/>
      <c r="S25" s="253"/>
      <c r="T25" s="253"/>
      <c r="U25" s="354">
        <f>U7+U15+U24</f>
        <v>5094</v>
      </c>
    </row>
    <row r="26" spans="1:21">
      <c r="A26" s="221" t="s">
        <v>195</v>
      </c>
      <c r="B26" s="221"/>
      <c r="C26" s="253"/>
      <c r="D26" s="253"/>
      <c r="E26" s="253"/>
      <c r="F26" s="253"/>
      <c r="G26" s="253"/>
      <c r="H26" s="253"/>
      <c r="I26" s="253"/>
      <c r="J26" s="253"/>
      <c r="K26" s="253"/>
      <c r="L26" s="253"/>
      <c r="M26" s="253"/>
      <c r="N26" s="253"/>
      <c r="O26" s="253"/>
      <c r="P26" s="253"/>
      <c r="Q26" s="253"/>
      <c r="R26" s="253"/>
      <c r="S26" s="253"/>
      <c r="T26" s="253"/>
    </row>
    <row r="27" spans="1:21">
      <c r="A27" s="496" t="s">
        <v>188</v>
      </c>
      <c r="B27" s="498" t="s">
        <v>189</v>
      </c>
      <c r="C27" s="500" t="s">
        <v>196</v>
      </c>
      <c r="D27" s="500"/>
      <c r="E27" s="500"/>
      <c r="F27" s="500"/>
      <c r="G27" s="500"/>
      <c r="H27" s="501" t="s">
        <v>172</v>
      </c>
      <c r="I27" s="502"/>
      <c r="J27" s="503"/>
      <c r="K27" s="500" t="s">
        <v>176</v>
      </c>
      <c r="L27" s="500"/>
      <c r="M27" s="500"/>
      <c r="N27" s="500"/>
      <c r="O27" s="500"/>
      <c r="P27" s="500"/>
      <c r="Q27" s="500"/>
      <c r="R27" s="501" t="s">
        <v>184</v>
      </c>
      <c r="S27" s="502"/>
      <c r="T27" s="503"/>
    </row>
    <row r="28" spans="1:21" ht="24.75" customHeight="1" thickBot="1">
      <c r="A28" s="497"/>
      <c r="B28" s="499"/>
      <c r="C28" s="222" t="s">
        <v>197</v>
      </c>
      <c r="D28" s="233" t="s">
        <v>198</v>
      </c>
      <c r="E28" s="234" t="s">
        <v>199</v>
      </c>
      <c r="F28" s="234" t="s">
        <v>200</v>
      </c>
      <c r="G28" s="222" t="s">
        <v>201</v>
      </c>
      <c r="H28" s="226" t="s">
        <v>173</v>
      </c>
      <c r="I28" s="223" t="s">
        <v>175</v>
      </c>
      <c r="J28" s="222" t="s">
        <v>174</v>
      </c>
      <c r="K28" s="223" t="s">
        <v>177</v>
      </c>
      <c r="L28" s="222" t="s">
        <v>178</v>
      </c>
      <c r="M28" s="222" t="s">
        <v>179</v>
      </c>
      <c r="N28" s="222" t="s">
        <v>180</v>
      </c>
      <c r="O28" s="222" t="s">
        <v>181</v>
      </c>
      <c r="P28" s="223" t="s">
        <v>182</v>
      </c>
      <c r="Q28" s="222" t="s">
        <v>183</v>
      </c>
      <c r="R28" s="222" t="s">
        <v>185</v>
      </c>
      <c r="S28" s="222" t="s">
        <v>186</v>
      </c>
      <c r="T28" s="222" t="s">
        <v>187</v>
      </c>
    </row>
    <row r="29" spans="1:21" ht="18" thickTop="1">
      <c r="A29" s="435" t="s">
        <v>152</v>
      </c>
      <c r="B29" s="468">
        <f>SUM(C29:G29)</f>
        <v>110</v>
      </c>
      <c r="C29" s="254"/>
      <c r="D29" s="263"/>
      <c r="E29" s="263">
        <v>100</v>
      </c>
      <c r="F29" s="263">
        <v>10</v>
      </c>
      <c r="G29" s="271"/>
      <c r="H29" s="263">
        <v>10</v>
      </c>
      <c r="I29" s="263">
        <v>100</v>
      </c>
      <c r="J29" s="255"/>
      <c r="K29" s="277">
        <v>110</v>
      </c>
      <c r="L29" s="258"/>
      <c r="M29" s="258"/>
      <c r="N29" s="258"/>
      <c r="O29" s="258"/>
      <c r="P29" s="258"/>
      <c r="Q29" s="259"/>
      <c r="R29" s="277"/>
      <c r="S29" s="278">
        <v>30</v>
      </c>
      <c r="T29" s="279">
        <v>220</v>
      </c>
      <c r="U29" s="265">
        <f>SUM(R29:T29)</f>
        <v>250</v>
      </c>
    </row>
    <row r="30" spans="1:21" ht="17.25">
      <c r="A30" s="435" t="s">
        <v>153</v>
      </c>
      <c r="B30" s="467">
        <f>SUM(C30:G30)</f>
        <v>12</v>
      </c>
      <c r="C30" s="254"/>
      <c r="D30" s="263"/>
      <c r="E30" s="263"/>
      <c r="F30" s="263">
        <v>9</v>
      </c>
      <c r="G30" s="271">
        <v>3</v>
      </c>
      <c r="H30" s="263">
        <v>12</v>
      </c>
      <c r="I30" s="263"/>
      <c r="J30" s="255"/>
      <c r="K30" s="269">
        <v>12</v>
      </c>
      <c r="L30" s="255"/>
      <c r="M30" s="255"/>
      <c r="N30" s="255"/>
      <c r="O30" s="255"/>
      <c r="P30" s="255"/>
      <c r="Q30" s="256"/>
      <c r="R30" s="269">
        <v>12</v>
      </c>
      <c r="S30" s="263">
        <v>12</v>
      </c>
      <c r="T30" s="271">
        <v>112</v>
      </c>
      <c r="U30" s="265">
        <f>SUM(R30:T30)</f>
        <v>136</v>
      </c>
    </row>
    <row r="31" spans="1:21" ht="17.25">
      <c r="A31" s="435" t="s">
        <v>154</v>
      </c>
      <c r="B31" s="467">
        <f>SUM(C31:G31)</f>
        <v>10</v>
      </c>
      <c r="C31" s="254"/>
      <c r="D31" s="263">
        <v>3</v>
      </c>
      <c r="E31" s="263">
        <v>7</v>
      </c>
      <c r="F31" s="263"/>
      <c r="G31" s="271"/>
      <c r="H31" s="263">
        <v>10</v>
      </c>
      <c r="I31" s="263"/>
      <c r="J31" s="255"/>
      <c r="K31" s="269"/>
      <c r="L31" s="255"/>
      <c r="M31" s="255"/>
      <c r="N31" s="255"/>
      <c r="O31" s="255"/>
      <c r="P31" s="255">
        <v>10</v>
      </c>
      <c r="Q31" s="256"/>
      <c r="R31" s="269">
        <v>10</v>
      </c>
      <c r="S31" s="263">
        <v>10</v>
      </c>
      <c r="T31" s="271">
        <v>52</v>
      </c>
      <c r="U31" s="265">
        <f>SUM(R31:T31)</f>
        <v>72</v>
      </c>
    </row>
    <row r="32" spans="1:21" ht="17.25">
      <c r="A32" s="435" t="s">
        <v>156</v>
      </c>
      <c r="B32" s="467">
        <f>SUM(C32:G32)</f>
        <v>0</v>
      </c>
      <c r="C32" s="254"/>
      <c r="D32" s="263"/>
      <c r="E32" s="263"/>
      <c r="F32" s="263"/>
      <c r="G32" s="271"/>
      <c r="H32" s="263"/>
      <c r="I32" s="263"/>
      <c r="J32" s="255"/>
      <c r="K32" s="269"/>
      <c r="L32" s="255"/>
      <c r="M32" s="255"/>
      <c r="N32" s="255"/>
      <c r="O32" s="255"/>
      <c r="P32" s="255"/>
      <c r="Q32" s="256"/>
      <c r="R32" s="269"/>
      <c r="S32" s="263"/>
      <c r="T32" s="271"/>
      <c r="U32" s="265">
        <f>SUM(R32:T32)</f>
        <v>0</v>
      </c>
    </row>
    <row r="33" spans="1:21" ht="17.25">
      <c r="A33" s="267"/>
      <c r="B33" s="469">
        <f>SUM(B29:B32)</f>
        <v>132</v>
      </c>
      <c r="C33" s="250"/>
      <c r="D33" s="264">
        <f t="shared" ref="D33:I33" si="1">SUM(D29:D32)</f>
        <v>3</v>
      </c>
      <c r="E33" s="264">
        <f t="shared" si="1"/>
        <v>107</v>
      </c>
      <c r="F33" s="264">
        <f t="shared" si="1"/>
        <v>19</v>
      </c>
      <c r="G33" s="264">
        <f t="shared" si="1"/>
        <v>3</v>
      </c>
      <c r="H33" s="270">
        <f t="shared" si="1"/>
        <v>32</v>
      </c>
      <c r="I33" s="264">
        <f t="shared" si="1"/>
        <v>100</v>
      </c>
      <c r="J33" s="251"/>
      <c r="K33" s="270">
        <f>SUM(K29:K32)</f>
        <v>122</v>
      </c>
      <c r="L33" s="251"/>
      <c r="M33" s="251"/>
      <c r="N33" s="251"/>
      <c r="O33" s="251"/>
      <c r="P33" s="262">
        <f>SUM(P29:P32)</f>
        <v>10</v>
      </c>
      <c r="Q33" s="252"/>
      <c r="R33" s="270">
        <f>SUM(R29:R32)</f>
        <v>22</v>
      </c>
      <c r="S33" s="264">
        <f>SUM(S29:S32)</f>
        <v>52</v>
      </c>
      <c r="T33" s="264">
        <f>SUM(T29:T32)</f>
        <v>384</v>
      </c>
      <c r="U33" s="422">
        <f>SUM(R33:T33)</f>
        <v>458</v>
      </c>
    </row>
    <row r="34" spans="1:21">
      <c r="C34" s="253"/>
      <c r="D34" s="253"/>
      <c r="E34" s="253"/>
      <c r="F34" s="253"/>
      <c r="G34" s="253"/>
      <c r="H34" s="253"/>
      <c r="I34" s="253"/>
      <c r="J34" s="253"/>
      <c r="K34" s="253"/>
      <c r="L34" s="253"/>
      <c r="M34" s="253"/>
      <c r="N34" s="253"/>
      <c r="O34" s="253"/>
      <c r="P34" s="253"/>
      <c r="Q34" s="253"/>
      <c r="R34" s="253"/>
      <c r="S34" s="253"/>
      <c r="T34" s="253"/>
    </row>
    <row r="35" spans="1:21">
      <c r="A35" s="221" t="s">
        <v>203</v>
      </c>
      <c r="B35" s="221"/>
      <c r="C35" s="253"/>
      <c r="D35" s="253"/>
      <c r="E35" s="253"/>
      <c r="F35" s="253"/>
      <c r="G35" s="253"/>
      <c r="H35" s="253"/>
      <c r="I35" s="253"/>
      <c r="J35" s="253"/>
      <c r="K35" s="253"/>
      <c r="L35" s="253"/>
      <c r="M35" s="253"/>
      <c r="N35" s="253"/>
      <c r="O35" s="253"/>
      <c r="P35" s="253"/>
      <c r="Q35" s="253"/>
      <c r="R35" s="253"/>
      <c r="S35" s="253"/>
      <c r="T35" s="253"/>
    </row>
    <row r="36" spans="1:21">
      <c r="A36" s="496" t="s">
        <v>188</v>
      </c>
      <c r="B36" s="498" t="s">
        <v>189</v>
      </c>
      <c r="C36" s="500" t="s">
        <v>196</v>
      </c>
      <c r="D36" s="500"/>
      <c r="E36" s="500"/>
      <c r="F36" s="500"/>
      <c r="G36" s="500"/>
      <c r="H36" s="501" t="s">
        <v>172</v>
      </c>
      <c r="I36" s="502"/>
      <c r="J36" s="503"/>
      <c r="K36" s="500" t="s">
        <v>176</v>
      </c>
      <c r="L36" s="500"/>
      <c r="M36" s="500"/>
      <c r="N36" s="500"/>
      <c r="O36" s="500"/>
      <c r="P36" s="500"/>
      <c r="Q36" s="500"/>
      <c r="R36" s="501" t="s">
        <v>184</v>
      </c>
      <c r="S36" s="502"/>
      <c r="T36" s="503"/>
    </row>
    <row r="37" spans="1:21" ht="24.75" customHeight="1" thickBot="1">
      <c r="A37" s="497"/>
      <c r="B37" s="499"/>
      <c r="C37" s="222" t="s">
        <v>204</v>
      </c>
      <c r="D37" s="232" t="s">
        <v>205</v>
      </c>
      <c r="E37" s="222" t="s">
        <v>206</v>
      </c>
      <c r="F37" s="222" t="s">
        <v>207</v>
      </c>
      <c r="G37" s="222" t="s">
        <v>208</v>
      </c>
      <c r="H37" s="226" t="s">
        <v>173</v>
      </c>
      <c r="I37" s="223" t="s">
        <v>175</v>
      </c>
      <c r="J37" s="222" t="s">
        <v>174</v>
      </c>
      <c r="K37" s="223" t="s">
        <v>177</v>
      </c>
      <c r="L37" s="222" t="s">
        <v>178</v>
      </c>
      <c r="M37" s="222" t="s">
        <v>179</v>
      </c>
      <c r="N37" s="222" t="s">
        <v>180</v>
      </c>
      <c r="O37" s="222" t="s">
        <v>181</v>
      </c>
      <c r="P37" s="223" t="s">
        <v>182</v>
      </c>
      <c r="Q37" s="222" t="s">
        <v>183</v>
      </c>
      <c r="R37" s="222" t="s">
        <v>185</v>
      </c>
      <c r="S37" s="222" t="s">
        <v>186</v>
      </c>
      <c r="T37" s="222" t="s">
        <v>187</v>
      </c>
    </row>
    <row r="38" spans="1:21" ht="15.75" thickTop="1">
      <c r="A38" s="435" t="s">
        <v>149</v>
      </c>
      <c r="B38" s="242">
        <v>551</v>
      </c>
      <c r="C38" s="275">
        <v>551</v>
      </c>
      <c r="D38" s="255"/>
      <c r="E38" s="255"/>
      <c r="F38" s="255"/>
      <c r="G38" s="256"/>
      <c r="H38" s="255"/>
      <c r="I38" s="255">
        <v>551</v>
      </c>
      <c r="J38" s="263"/>
      <c r="K38" s="277">
        <v>551</v>
      </c>
      <c r="L38" s="278"/>
      <c r="M38" s="258"/>
      <c r="N38" s="258"/>
      <c r="O38" s="258"/>
      <c r="P38" s="258"/>
      <c r="Q38" s="259"/>
      <c r="R38" s="257"/>
      <c r="S38" s="278">
        <v>551</v>
      </c>
      <c r="T38" s="279">
        <v>275</v>
      </c>
      <c r="U38" s="357">
        <f t="shared" ref="U38:U46" si="2">SUM(R38:T38)</f>
        <v>826</v>
      </c>
    </row>
    <row r="39" spans="1:21">
      <c r="A39" s="435" t="s">
        <v>202</v>
      </c>
      <c r="B39" s="243">
        <f>SUM(C39:G39)</f>
        <v>120</v>
      </c>
      <c r="C39" s="275">
        <v>120</v>
      </c>
      <c r="D39" s="255"/>
      <c r="E39" s="255"/>
      <c r="F39" s="255"/>
      <c r="G39" s="256"/>
      <c r="H39" s="255"/>
      <c r="I39" s="255"/>
      <c r="J39" s="263">
        <v>120</v>
      </c>
      <c r="K39" s="269">
        <v>120</v>
      </c>
      <c r="L39" s="263"/>
      <c r="M39" s="255"/>
      <c r="N39" s="255"/>
      <c r="O39" s="255"/>
      <c r="P39" s="255"/>
      <c r="Q39" s="256"/>
      <c r="R39" s="254"/>
      <c r="S39" s="263">
        <v>120</v>
      </c>
      <c r="T39" s="271">
        <v>60</v>
      </c>
      <c r="U39" s="357">
        <f t="shared" si="2"/>
        <v>180</v>
      </c>
    </row>
    <row r="40" spans="1:21">
      <c r="A40" s="435" t="s">
        <v>151</v>
      </c>
      <c r="B40" s="243">
        <f>SUM(C40:G40)</f>
        <v>1223</v>
      </c>
      <c r="C40" s="275"/>
      <c r="D40" s="255"/>
      <c r="E40" s="263">
        <f>1105+118</f>
        <v>1223</v>
      </c>
      <c r="F40" s="255"/>
      <c r="G40" s="256"/>
      <c r="H40" s="255"/>
      <c r="I40" s="255">
        <f>1105+118</f>
        <v>1223</v>
      </c>
      <c r="J40" s="263"/>
      <c r="K40" s="269">
        <v>1223</v>
      </c>
      <c r="L40" s="263"/>
      <c r="M40" s="255"/>
      <c r="N40" s="255"/>
      <c r="O40" s="255"/>
      <c r="P40" s="255"/>
      <c r="Q40" s="256"/>
      <c r="R40" s="254"/>
      <c r="S40" s="263">
        <v>1223</v>
      </c>
      <c r="T40" s="271">
        <f>6337-S40</f>
        <v>5114</v>
      </c>
      <c r="U40" s="357">
        <f t="shared" si="2"/>
        <v>6337</v>
      </c>
    </row>
    <row r="41" spans="1:21">
      <c r="A41" s="435" t="s">
        <v>152</v>
      </c>
      <c r="B41" s="470">
        <f t="shared" ref="B41:B43" si="3">SUM(C41:G41)</f>
        <v>2167</v>
      </c>
      <c r="C41" s="275">
        <v>2167</v>
      </c>
      <c r="D41" s="255"/>
      <c r="E41" s="255"/>
      <c r="F41" s="255"/>
      <c r="G41" s="256"/>
      <c r="H41" s="255"/>
      <c r="I41" s="255">
        <v>2167</v>
      </c>
      <c r="J41" s="263"/>
      <c r="K41" s="269">
        <v>2167</v>
      </c>
      <c r="L41" s="263"/>
      <c r="M41" s="255"/>
      <c r="N41" s="255"/>
      <c r="O41" s="255"/>
      <c r="P41" s="255"/>
      <c r="Q41" s="256"/>
      <c r="R41" s="254"/>
      <c r="S41" s="263">
        <v>2167</v>
      </c>
      <c r="T41" s="271">
        <v>0</v>
      </c>
      <c r="U41" s="357">
        <f t="shared" si="2"/>
        <v>2167</v>
      </c>
    </row>
    <row r="42" spans="1:21">
      <c r="A42" s="435" t="s">
        <v>153</v>
      </c>
      <c r="B42" s="243">
        <f t="shared" si="3"/>
        <v>486</v>
      </c>
      <c r="C42" s="275">
        <v>486</v>
      </c>
      <c r="D42" s="255"/>
      <c r="E42" s="255"/>
      <c r="F42" s="255"/>
      <c r="G42" s="256"/>
      <c r="H42" s="255"/>
      <c r="I42" s="255"/>
      <c r="J42" s="263">
        <v>486</v>
      </c>
      <c r="K42" s="269">
        <v>420</v>
      </c>
      <c r="L42" s="263">
        <v>66</v>
      </c>
      <c r="M42" s="255"/>
      <c r="N42" s="255"/>
      <c r="O42" s="255"/>
      <c r="P42" s="255"/>
      <c r="Q42" s="256"/>
      <c r="R42" s="254"/>
      <c r="S42" s="263">
        <v>486</v>
      </c>
      <c r="T42" s="271"/>
      <c r="U42" s="357">
        <f t="shared" si="2"/>
        <v>486</v>
      </c>
    </row>
    <row r="43" spans="1:21">
      <c r="A43" s="435" t="s">
        <v>154</v>
      </c>
      <c r="B43" s="243">
        <f t="shared" si="3"/>
        <v>136</v>
      </c>
      <c r="C43" s="275">
        <v>34</v>
      </c>
      <c r="D43" s="255">
        <v>54</v>
      </c>
      <c r="E43" s="255"/>
      <c r="F43" s="255"/>
      <c r="G43" s="256">
        <v>48</v>
      </c>
      <c r="H43" s="255"/>
      <c r="I43" s="255">
        <v>36</v>
      </c>
      <c r="J43" s="263">
        <v>100</v>
      </c>
      <c r="K43" s="269">
        <v>136</v>
      </c>
      <c r="L43" s="263"/>
      <c r="M43" s="255"/>
      <c r="N43" s="255"/>
      <c r="O43" s="255"/>
      <c r="P43" s="255"/>
      <c r="Q43" s="256"/>
      <c r="R43" s="254"/>
      <c r="S43" s="263">
        <v>136</v>
      </c>
      <c r="T43" s="271"/>
      <c r="U43" s="357">
        <f t="shared" si="2"/>
        <v>136</v>
      </c>
    </row>
    <row r="44" spans="1:21">
      <c r="A44" s="435" t="s">
        <v>155</v>
      </c>
      <c r="B44" s="243">
        <v>18</v>
      </c>
      <c r="C44" s="275">
        <v>10</v>
      </c>
      <c r="D44" s="255"/>
      <c r="E44" s="255">
        <v>5</v>
      </c>
      <c r="F44" s="255">
        <v>3</v>
      </c>
      <c r="G44" s="256"/>
      <c r="H44" s="255"/>
      <c r="I44" s="255"/>
      <c r="J44" s="263">
        <v>18</v>
      </c>
      <c r="K44" s="269">
        <v>18</v>
      </c>
      <c r="L44" s="263"/>
      <c r="M44" s="255"/>
      <c r="N44" s="255"/>
      <c r="O44" s="255"/>
      <c r="P44" s="255"/>
      <c r="Q44" s="256"/>
      <c r="R44" s="254"/>
      <c r="S44" s="263">
        <v>18</v>
      </c>
      <c r="T44" s="271"/>
      <c r="U44" s="357">
        <f t="shared" si="2"/>
        <v>18</v>
      </c>
    </row>
    <row r="45" spans="1:21">
      <c r="A45" s="435" t="s">
        <v>156</v>
      </c>
      <c r="B45" s="243">
        <f>SUM(C45:G45)</f>
        <v>748</v>
      </c>
      <c r="C45" s="275">
        <v>748</v>
      </c>
      <c r="D45" s="255"/>
      <c r="E45" s="255"/>
      <c r="F45" s="255"/>
      <c r="G45" s="256"/>
      <c r="H45" s="255"/>
      <c r="I45" s="255"/>
      <c r="J45" s="263">
        <v>748</v>
      </c>
      <c r="K45" s="269">
        <v>748</v>
      </c>
      <c r="L45" s="263"/>
      <c r="M45" s="255"/>
      <c r="N45" s="255"/>
      <c r="O45" s="255"/>
      <c r="P45" s="255"/>
      <c r="Q45" s="256"/>
      <c r="R45" s="254"/>
      <c r="S45" s="263">
        <v>748</v>
      </c>
      <c r="T45" s="271"/>
      <c r="U45" s="357">
        <f t="shared" si="2"/>
        <v>748</v>
      </c>
    </row>
    <row r="46" spans="1:21">
      <c r="A46" s="435" t="s">
        <v>157</v>
      </c>
      <c r="B46" s="243">
        <v>561</v>
      </c>
      <c r="C46" s="275">
        <v>561</v>
      </c>
      <c r="D46" s="255"/>
      <c r="E46" s="255"/>
      <c r="F46" s="255"/>
      <c r="G46" s="256"/>
      <c r="H46" s="255"/>
      <c r="I46" s="255">
        <v>561</v>
      </c>
      <c r="J46" s="263"/>
      <c r="K46" s="269">
        <v>561</v>
      </c>
      <c r="L46" s="263"/>
      <c r="M46" s="255"/>
      <c r="N46" s="255"/>
      <c r="O46" s="255"/>
      <c r="P46" s="255"/>
      <c r="Q46" s="256"/>
      <c r="R46" s="254"/>
      <c r="S46" s="263">
        <v>561</v>
      </c>
      <c r="T46" s="271"/>
      <c r="U46" s="357">
        <f t="shared" si="2"/>
        <v>561</v>
      </c>
    </row>
    <row r="47" spans="1:21">
      <c r="A47" s="267"/>
      <c r="B47" s="245">
        <f>SUM(B38:B46)</f>
        <v>6010</v>
      </c>
      <c r="C47" s="276">
        <f>SUM(C38:C46)</f>
        <v>4677</v>
      </c>
      <c r="D47" s="251"/>
      <c r="E47" s="264">
        <f>SUM(E38:E46)</f>
        <v>1228</v>
      </c>
      <c r="F47" s="251"/>
      <c r="G47" s="252"/>
      <c r="H47" s="251"/>
      <c r="I47" s="251"/>
      <c r="J47" s="264">
        <f>SUM(J38:J46)</f>
        <v>1472</v>
      </c>
      <c r="K47" s="270">
        <f>SUM(K38:K46)</f>
        <v>5944</v>
      </c>
      <c r="L47" s="264">
        <f>SUM(L38:L46)</f>
        <v>66</v>
      </c>
      <c r="M47" s="251"/>
      <c r="N47" s="251"/>
      <c r="O47" s="251"/>
      <c r="P47" s="251"/>
      <c r="Q47" s="252"/>
      <c r="R47" s="250"/>
      <c r="S47" s="280">
        <f>SUM(S38:S46)</f>
        <v>6010</v>
      </c>
      <c r="T47" s="280">
        <f>SUM(T38:T46)</f>
        <v>5449</v>
      </c>
      <c r="U47" s="423">
        <f>SUM(U38:U46)</f>
        <v>11459</v>
      </c>
    </row>
    <row r="48" spans="1:21">
      <c r="C48" s="253"/>
      <c r="D48" s="253"/>
      <c r="E48" s="253"/>
      <c r="F48" s="253"/>
      <c r="G48" s="253"/>
      <c r="H48" s="253"/>
      <c r="I48" s="253"/>
      <c r="J48" s="253"/>
      <c r="K48" s="253"/>
      <c r="L48" s="253"/>
      <c r="M48" s="253"/>
      <c r="N48" s="253"/>
      <c r="O48" s="253"/>
      <c r="P48" s="253"/>
      <c r="Q48" s="253"/>
      <c r="R48" s="253"/>
      <c r="S48" s="253"/>
      <c r="T48" s="253"/>
    </row>
    <row r="49" spans="1:21">
      <c r="A49" s="221" t="s">
        <v>209</v>
      </c>
      <c r="B49" s="221"/>
      <c r="C49" s="253"/>
      <c r="D49" s="253"/>
      <c r="E49" s="253"/>
      <c r="F49" s="253"/>
      <c r="G49" s="253"/>
      <c r="H49" s="253"/>
      <c r="I49" s="253"/>
      <c r="J49" s="253"/>
      <c r="K49" s="253"/>
      <c r="L49" s="253"/>
      <c r="M49" s="253"/>
      <c r="N49" s="253"/>
      <c r="O49" s="253"/>
      <c r="P49" s="253"/>
      <c r="Q49" s="253"/>
      <c r="R49" s="253"/>
      <c r="S49" s="253"/>
      <c r="T49" s="253"/>
    </row>
    <row r="50" spans="1:21">
      <c r="A50" s="496" t="s">
        <v>188</v>
      </c>
      <c r="B50" s="498" t="s">
        <v>189</v>
      </c>
      <c r="C50" s="500" t="s">
        <v>196</v>
      </c>
      <c r="D50" s="500"/>
      <c r="E50" s="500"/>
      <c r="F50" s="500"/>
      <c r="G50" s="500"/>
      <c r="H50" s="501" t="s">
        <v>172</v>
      </c>
      <c r="I50" s="502"/>
      <c r="J50" s="503"/>
      <c r="K50" s="500" t="s">
        <v>176</v>
      </c>
      <c r="L50" s="500"/>
      <c r="M50" s="500"/>
      <c r="N50" s="500"/>
      <c r="O50" s="500"/>
      <c r="P50" s="500"/>
      <c r="Q50" s="500"/>
      <c r="R50" s="501" t="s">
        <v>184</v>
      </c>
      <c r="S50" s="502"/>
      <c r="T50" s="503"/>
    </row>
    <row r="51" spans="1:21" ht="24.75" customHeight="1" thickBot="1">
      <c r="A51" s="497"/>
      <c r="B51" s="499"/>
      <c r="C51" s="222" t="s">
        <v>210</v>
      </c>
      <c r="D51" s="232" t="s">
        <v>207</v>
      </c>
      <c r="E51" s="234" t="s">
        <v>198</v>
      </c>
      <c r="F51" s="234" t="s">
        <v>211</v>
      </c>
      <c r="G51" s="222" t="s">
        <v>212</v>
      </c>
      <c r="H51" s="226" t="s">
        <v>173</v>
      </c>
      <c r="I51" s="223" t="s">
        <v>175</v>
      </c>
      <c r="J51" s="222" t="s">
        <v>174</v>
      </c>
      <c r="K51" s="223" t="s">
        <v>177</v>
      </c>
      <c r="L51" s="222" t="s">
        <v>178</v>
      </c>
      <c r="M51" s="222" t="s">
        <v>179</v>
      </c>
      <c r="N51" s="222" t="s">
        <v>180</v>
      </c>
      <c r="O51" s="222" t="s">
        <v>181</v>
      </c>
      <c r="P51" s="223" t="s">
        <v>182</v>
      </c>
      <c r="Q51" s="222" t="s">
        <v>183</v>
      </c>
      <c r="R51" s="222" t="s">
        <v>185</v>
      </c>
      <c r="S51" s="222" t="s">
        <v>186</v>
      </c>
      <c r="T51" s="222" t="s">
        <v>187</v>
      </c>
    </row>
    <row r="52" spans="1:21" ht="15.75" thickTop="1">
      <c r="A52" s="435" t="s">
        <v>150</v>
      </c>
      <c r="B52" s="242">
        <v>30</v>
      </c>
      <c r="C52" s="269">
        <v>30</v>
      </c>
      <c r="D52" s="263"/>
      <c r="E52" s="263"/>
      <c r="F52" s="263"/>
      <c r="G52" s="271"/>
      <c r="H52" s="255"/>
      <c r="I52" s="255"/>
      <c r="J52" s="263">
        <v>30</v>
      </c>
      <c r="K52" s="257">
        <v>30</v>
      </c>
      <c r="L52" s="258"/>
      <c r="M52" s="258"/>
      <c r="N52" s="258"/>
      <c r="O52" s="258"/>
      <c r="P52" s="258"/>
      <c r="Q52" s="259"/>
      <c r="R52" s="257"/>
      <c r="S52" s="258">
        <v>30</v>
      </c>
      <c r="T52" s="259">
        <v>120</v>
      </c>
      <c r="U52" s="265">
        <f>SUM(R52:T52)</f>
        <v>150</v>
      </c>
    </row>
    <row r="53" spans="1:21">
      <c r="A53" s="435" t="s">
        <v>151</v>
      </c>
      <c r="B53" s="243">
        <v>180</v>
      </c>
      <c r="C53" s="269"/>
      <c r="D53" s="263"/>
      <c r="E53" s="263"/>
      <c r="F53" s="263"/>
      <c r="G53" s="271">
        <v>180</v>
      </c>
      <c r="H53" s="255"/>
      <c r="I53" s="255"/>
      <c r="J53" s="263">
        <v>180</v>
      </c>
      <c r="K53" s="254">
        <v>180</v>
      </c>
      <c r="L53" s="255"/>
      <c r="M53" s="255"/>
      <c r="N53" s="255"/>
      <c r="O53" s="255"/>
      <c r="P53" s="255"/>
      <c r="Q53" s="256"/>
      <c r="R53" s="254"/>
      <c r="S53" s="255">
        <v>180</v>
      </c>
      <c r="T53" s="256">
        <f>537-S53</f>
        <v>357</v>
      </c>
      <c r="U53" s="265">
        <f>SUM(R53:T53)</f>
        <v>537</v>
      </c>
    </row>
    <row r="54" spans="1:21">
      <c r="A54" s="435" t="s">
        <v>157</v>
      </c>
      <c r="B54" s="243">
        <v>899</v>
      </c>
      <c r="C54" s="269">
        <v>899</v>
      </c>
      <c r="D54" s="263"/>
      <c r="E54" s="263"/>
      <c r="F54" s="263"/>
      <c r="G54" s="271"/>
      <c r="H54" s="255"/>
      <c r="I54" s="255">
        <v>899</v>
      </c>
      <c r="J54" s="263"/>
      <c r="K54" s="254">
        <v>899</v>
      </c>
      <c r="L54" s="255"/>
      <c r="M54" s="255"/>
      <c r="N54" s="255"/>
      <c r="O54" s="255"/>
      <c r="P54" s="255"/>
      <c r="Q54" s="256"/>
      <c r="R54" s="254"/>
      <c r="S54" s="255">
        <v>899</v>
      </c>
      <c r="T54" s="256"/>
      <c r="U54" s="265">
        <f>SUM(R54:T54)</f>
        <v>899</v>
      </c>
    </row>
    <row r="55" spans="1:21">
      <c r="A55" s="267"/>
      <c r="B55" s="246">
        <f t="shared" ref="B55:G55" si="4">SUM(B52:B54)</f>
        <v>1109</v>
      </c>
      <c r="C55" s="270">
        <f t="shared" si="4"/>
        <v>929</v>
      </c>
      <c r="D55" s="264">
        <f t="shared" si="4"/>
        <v>0</v>
      </c>
      <c r="E55" s="264">
        <f t="shared" si="4"/>
        <v>0</v>
      </c>
      <c r="F55" s="264">
        <f t="shared" si="4"/>
        <v>0</v>
      </c>
      <c r="G55" s="281">
        <f t="shared" si="4"/>
        <v>180</v>
      </c>
      <c r="H55" s="251"/>
      <c r="I55" s="251"/>
      <c r="J55" s="264">
        <f>SUM(J52:J54)</f>
        <v>210</v>
      </c>
      <c r="K55" s="261">
        <f>SUM(K52:K54)</f>
        <v>1109</v>
      </c>
      <c r="L55" s="251"/>
      <c r="M55" s="251"/>
      <c r="N55" s="251"/>
      <c r="O55" s="251"/>
      <c r="P55" s="251"/>
      <c r="Q55" s="252"/>
      <c r="R55" s="261">
        <f>SUM(R52:R54)</f>
        <v>0</v>
      </c>
      <c r="S55" s="262">
        <f>SUM(S52:S54)</f>
        <v>1109</v>
      </c>
      <c r="T55" s="260">
        <f>SUM(T52:T54)</f>
        <v>477</v>
      </c>
      <c r="U55" s="354">
        <f>SUM(R55:T55)</f>
        <v>1586</v>
      </c>
    </row>
    <row r="56" spans="1:21">
      <c r="C56" s="253"/>
      <c r="D56" s="253"/>
      <c r="E56" s="253"/>
      <c r="F56" s="253"/>
      <c r="G56" s="253"/>
      <c r="H56" s="253"/>
      <c r="I56" s="253"/>
      <c r="J56" s="253"/>
      <c r="K56" s="253"/>
      <c r="L56" s="253"/>
      <c r="M56" s="253"/>
      <c r="N56" s="253"/>
      <c r="O56" s="253"/>
      <c r="P56" s="253"/>
      <c r="Q56" s="253"/>
      <c r="R56" s="253"/>
      <c r="S56" s="253"/>
      <c r="T56" s="253"/>
    </row>
    <row r="57" spans="1:21">
      <c r="A57" s="221" t="s">
        <v>213</v>
      </c>
      <c r="B57" s="221"/>
      <c r="C57" s="253"/>
      <c r="D57" s="253"/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</row>
    <row r="58" spans="1:21">
      <c r="A58" s="496" t="s">
        <v>188</v>
      </c>
      <c r="B58" s="498" t="s">
        <v>189</v>
      </c>
      <c r="C58" s="500" t="s">
        <v>166</v>
      </c>
      <c r="D58" s="500"/>
      <c r="E58" s="500"/>
      <c r="F58" s="500"/>
      <c r="G58" s="500"/>
      <c r="H58" s="501" t="s">
        <v>172</v>
      </c>
      <c r="I58" s="502"/>
      <c r="J58" s="503"/>
      <c r="K58" s="500" t="s">
        <v>176</v>
      </c>
      <c r="L58" s="500"/>
      <c r="M58" s="500"/>
      <c r="N58" s="500"/>
      <c r="O58" s="500"/>
      <c r="P58" s="500"/>
      <c r="Q58" s="500"/>
      <c r="R58" s="501" t="s">
        <v>184</v>
      </c>
      <c r="S58" s="502"/>
      <c r="T58" s="503"/>
    </row>
    <row r="59" spans="1:21" ht="24.75" customHeight="1" thickBot="1">
      <c r="A59" s="497"/>
      <c r="B59" s="499"/>
      <c r="C59" s="222" t="s">
        <v>167</v>
      </c>
      <c r="D59" s="222" t="s">
        <v>168</v>
      </c>
      <c r="E59" s="222" t="s">
        <v>169</v>
      </c>
      <c r="F59" s="222" t="s">
        <v>170</v>
      </c>
      <c r="G59" s="222" t="s">
        <v>171</v>
      </c>
      <c r="H59" s="226" t="s">
        <v>173</v>
      </c>
      <c r="I59" s="223" t="s">
        <v>175</v>
      </c>
      <c r="J59" s="222" t="s">
        <v>174</v>
      </c>
      <c r="K59" s="223" t="s">
        <v>177</v>
      </c>
      <c r="L59" s="222" t="s">
        <v>178</v>
      </c>
      <c r="M59" s="222" t="s">
        <v>179</v>
      </c>
      <c r="N59" s="222" t="s">
        <v>180</v>
      </c>
      <c r="O59" s="222" t="s">
        <v>181</v>
      </c>
      <c r="P59" s="223" t="s">
        <v>182</v>
      </c>
      <c r="Q59" s="222" t="s">
        <v>183</v>
      </c>
      <c r="R59" s="222" t="s">
        <v>185</v>
      </c>
      <c r="S59" s="222" t="s">
        <v>186</v>
      </c>
      <c r="T59" s="222" t="s">
        <v>187</v>
      </c>
    </row>
    <row r="60" spans="1:21" ht="15.75" thickTop="1">
      <c r="A60" s="435" t="s">
        <v>151</v>
      </c>
      <c r="B60" s="242">
        <v>70</v>
      </c>
      <c r="C60" s="269">
        <v>70</v>
      </c>
      <c r="D60" s="263"/>
      <c r="E60" s="263"/>
      <c r="F60" s="263"/>
      <c r="G60" s="271"/>
      <c r="H60" s="255"/>
      <c r="I60" s="255">
        <v>70</v>
      </c>
      <c r="J60" s="263"/>
      <c r="K60" s="257">
        <v>70</v>
      </c>
      <c r="L60" s="258"/>
      <c r="M60" s="258"/>
      <c r="N60" s="258"/>
      <c r="O60" s="258"/>
      <c r="P60" s="258"/>
      <c r="Q60" s="259"/>
      <c r="R60" s="257"/>
      <c r="S60" s="258">
        <v>70</v>
      </c>
      <c r="T60" s="259">
        <f>135-S60</f>
        <v>65</v>
      </c>
      <c r="U60" s="265">
        <f>SUM(R60:T60)</f>
        <v>135</v>
      </c>
    </row>
    <row r="61" spans="1:21">
      <c r="A61" s="435" t="s">
        <v>153</v>
      </c>
      <c r="B61" s="243">
        <v>14</v>
      </c>
      <c r="C61" s="269">
        <v>14</v>
      </c>
      <c r="D61" s="263"/>
      <c r="E61" s="263"/>
      <c r="F61" s="263"/>
      <c r="G61" s="271"/>
      <c r="H61" s="255"/>
      <c r="I61" s="255">
        <v>14</v>
      </c>
      <c r="J61" s="263"/>
      <c r="K61" s="254">
        <v>4</v>
      </c>
      <c r="L61" s="255"/>
      <c r="M61" s="255">
        <v>10</v>
      </c>
      <c r="N61" s="255"/>
      <c r="O61" s="255"/>
      <c r="P61" s="255"/>
      <c r="Q61" s="256"/>
      <c r="R61" s="254"/>
      <c r="S61" s="255">
        <v>14</v>
      </c>
      <c r="T61" s="256"/>
      <c r="U61" s="265">
        <f>SUM(R61:T61)</f>
        <v>14</v>
      </c>
    </row>
    <row r="62" spans="1:21">
      <c r="A62" s="435" t="s">
        <v>157</v>
      </c>
      <c r="B62" s="243">
        <v>310</v>
      </c>
      <c r="C62" s="269">
        <v>310</v>
      </c>
      <c r="D62" s="263"/>
      <c r="E62" s="263"/>
      <c r="F62" s="263"/>
      <c r="G62" s="271"/>
      <c r="H62" s="255">
        <v>310</v>
      </c>
      <c r="I62" s="255"/>
      <c r="J62" s="263"/>
      <c r="K62" s="254">
        <v>310</v>
      </c>
      <c r="L62" s="255"/>
      <c r="M62" s="255"/>
      <c r="N62" s="255"/>
      <c r="O62" s="255"/>
      <c r="P62" s="255"/>
      <c r="Q62" s="256"/>
      <c r="R62" s="254"/>
      <c r="S62" s="255">
        <v>310</v>
      </c>
      <c r="T62" s="256"/>
      <c r="U62" s="265">
        <f>SUM(R62:T62)</f>
        <v>310</v>
      </c>
    </row>
    <row r="63" spans="1:21">
      <c r="A63" s="267" t="s">
        <v>22</v>
      </c>
      <c r="B63" s="246">
        <f t="shared" ref="B63:G63" si="5">SUM(B60:B62)</f>
        <v>394</v>
      </c>
      <c r="C63" s="270">
        <f t="shared" si="5"/>
        <v>394</v>
      </c>
      <c r="D63" s="264">
        <f t="shared" si="5"/>
        <v>0</v>
      </c>
      <c r="E63" s="264">
        <f t="shared" si="5"/>
        <v>0</v>
      </c>
      <c r="F63" s="264">
        <f t="shared" si="5"/>
        <v>0</v>
      </c>
      <c r="G63" s="281">
        <f t="shared" si="5"/>
        <v>0</v>
      </c>
      <c r="H63" s="251"/>
      <c r="I63" s="251"/>
      <c r="J63" s="264">
        <f>SUM(J60:J62)</f>
        <v>0</v>
      </c>
      <c r="K63" s="261">
        <f>SUM(K60:K62)</f>
        <v>384</v>
      </c>
      <c r="L63" s="251"/>
      <c r="M63" s="251"/>
      <c r="N63" s="251"/>
      <c r="O63" s="251"/>
      <c r="P63" s="251"/>
      <c r="Q63" s="252"/>
      <c r="R63" s="261">
        <f>SUM(R60:R62)</f>
        <v>0</v>
      </c>
      <c r="S63" s="262">
        <f>SUM(S60:S62)</f>
        <v>394</v>
      </c>
      <c r="T63" s="260">
        <f>SUM(T60:T62)</f>
        <v>65</v>
      </c>
      <c r="U63" s="354">
        <f>SUM(R63:T63)</f>
        <v>459</v>
      </c>
    </row>
  </sheetData>
  <mergeCells count="41">
    <mergeCell ref="A58:A59"/>
    <mergeCell ref="B58:B59"/>
    <mergeCell ref="C58:G58"/>
    <mergeCell ref="K58:Q58"/>
    <mergeCell ref="R58:T58"/>
    <mergeCell ref="H58:J58"/>
    <mergeCell ref="A36:A37"/>
    <mergeCell ref="B36:B37"/>
    <mergeCell ref="C36:G36"/>
    <mergeCell ref="K36:Q36"/>
    <mergeCell ref="R36:T36"/>
    <mergeCell ref="H36:J36"/>
    <mergeCell ref="A50:A51"/>
    <mergeCell ref="B50:B51"/>
    <mergeCell ref="C50:G50"/>
    <mergeCell ref="K50:Q50"/>
    <mergeCell ref="R50:T50"/>
    <mergeCell ref="H50:J50"/>
    <mergeCell ref="A18:A19"/>
    <mergeCell ref="B18:B19"/>
    <mergeCell ref="C18:G18"/>
    <mergeCell ref="K18:Q18"/>
    <mergeCell ref="R18:T18"/>
    <mergeCell ref="H18:J18"/>
    <mergeCell ref="A27:A28"/>
    <mergeCell ref="B27:B28"/>
    <mergeCell ref="C27:G27"/>
    <mergeCell ref="K27:Q27"/>
    <mergeCell ref="R27:T27"/>
    <mergeCell ref="H27:J27"/>
    <mergeCell ref="C4:G4"/>
    <mergeCell ref="K4:Q4"/>
    <mergeCell ref="A4:A5"/>
    <mergeCell ref="R4:T4"/>
    <mergeCell ref="B4:B5"/>
    <mergeCell ref="A10:A11"/>
    <mergeCell ref="B10:B11"/>
    <mergeCell ref="C10:G10"/>
    <mergeCell ref="K10:Q10"/>
    <mergeCell ref="R10:T10"/>
    <mergeCell ref="H10:J10"/>
  </mergeCells>
  <pageMargins left="0.7" right="0" top="0.25" bottom="0.25" header="0.3" footer="0.3"/>
  <pageSetup paperSize="5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64"/>
  <sheetViews>
    <sheetView topLeftCell="A7" zoomScale="115" zoomScaleNormal="115" workbookViewId="0">
      <pane ySplit="7" topLeftCell="A53" activePane="bottomLeft" state="frozen"/>
      <selection activeCell="T51" sqref="T51"/>
      <selection pane="bottomLeft" activeCell="K42" sqref="K42"/>
    </sheetView>
  </sheetViews>
  <sheetFormatPr defaultRowHeight="15"/>
  <cols>
    <col min="1" max="1" width="4" customWidth="1"/>
    <col min="2" max="2" width="13.42578125" bestFit="1" customWidth="1"/>
    <col min="3" max="3" width="12.42578125" customWidth="1"/>
    <col min="4" max="4" width="13.7109375" bestFit="1" customWidth="1"/>
    <col min="5" max="5" width="8.5703125" bestFit="1" customWidth="1"/>
    <col min="6" max="6" width="0" hidden="1" customWidth="1"/>
    <col min="7" max="8" width="10.5703125" bestFit="1" customWidth="1"/>
    <col min="9" max="10" width="0" hidden="1" customWidth="1"/>
    <col min="11" max="11" width="10.42578125" customWidth="1"/>
    <col min="12" max="12" width="10.28515625" hidden="1" customWidth="1"/>
    <col min="13" max="13" width="0" hidden="1" customWidth="1"/>
    <col min="14" max="14" width="10.140625" hidden="1" customWidth="1"/>
    <col min="15" max="15" width="0" hidden="1" customWidth="1"/>
    <col min="16" max="16" width="11.7109375" hidden="1" customWidth="1"/>
    <col min="17" max="18" width="0" hidden="1" customWidth="1"/>
    <col min="19" max="19" width="9.42578125" bestFit="1" customWidth="1"/>
    <col min="20" max="20" width="10.28515625" customWidth="1"/>
    <col min="21" max="21" width="12.85546875" bestFit="1" customWidth="1"/>
    <col min="22" max="23" width="9.5703125" bestFit="1" customWidth="1"/>
    <col min="24" max="24" width="0" hidden="1" customWidth="1"/>
    <col min="25" max="25" width="10.140625" customWidth="1"/>
    <col min="26" max="32" width="0" hidden="1" customWidth="1"/>
    <col min="33" max="33" width="12.7109375" bestFit="1" customWidth="1"/>
    <col min="34" max="36" width="0" hidden="1" customWidth="1"/>
    <col min="37" max="38" width="9.42578125" bestFit="1" customWidth="1"/>
    <col min="39" max="41" width="0" hidden="1" customWidth="1"/>
    <col min="42" max="42" width="12.7109375" bestFit="1" customWidth="1"/>
    <col min="43" max="43" width="10.140625" customWidth="1"/>
    <col min="44" max="44" width="11" customWidth="1"/>
    <col min="45" max="45" width="0" hidden="1" customWidth="1"/>
    <col min="46" max="46" width="9.28515625" bestFit="1" customWidth="1"/>
    <col min="47" max="47" width="10" customWidth="1"/>
    <col min="48" max="48" width="9.28515625" bestFit="1" customWidth="1"/>
    <col min="49" max="49" width="11.140625" customWidth="1"/>
    <col min="50" max="53" width="0" hidden="1" customWidth="1"/>
    <col min="54" max="54" width="10.28515625" customWidth="1"/>
    <col min="55" max="59" width="0" hidden="1" customWidth="1"/>
    <col min="60" max="60" width="11.140625" customWidth="1"/>
    <col min="61" max="61" width="11.28515625" customWidth="1"/>
    <col min="62" max="62" width="11.5703125" bestFit="1" customWidth="1"/>
    <col min="63" max="63" width="0" hidden="1" customWidth="1"/>
    <col min="64" max="64" width="9.28515625" bestFit="1" customWidth="1"/>
    <col min="65" max="66" width="0" hidden="1" customWidth="1"/>
    <col min="67" max="67" width="10.140625" bestFit="1" customWidth="1"/>
    <col min="68" max="68" width="9.28515625" bestFit="1" customWidth="1"/>
    <col min="69" max="69" width="9.42578125" customWidth="1"/>
    <col min="70" max="90" width="0" hidden="1" customWidth="1"/>
    <col min="91" max="91" width="11.42578125" customWidth="1"/>
    <col min="92" max="92" width="9.28515625" customWidth="1"/>
    <col min="93" max="93" width="10.28515625" customWidth="1"/>
    <col min="94" max="94" width="8.5703125" customWidth="1"/>
  </cols>
  <sheetData>
    <row r="1" spans="1:116" ht="18.75">
      <c r="A1" s="515"/>
      <c r="B1" s="515"/>
      <c r="C1" s="515"/>
      <c r="D1" s="515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>
        <v>23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>
        <v>24</v>
      </c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4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4"/>
      <c r="CN1" s="3"/>
      <c r="CO1" s="3"/>
      <c r="CP1" s="3">
        <v>25</v>
      </c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516"/>
      <c r="B2" s="516"/>
      <c r="C2" s="516"/>
      <c r="D2" s="51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6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6"/>
      <c r="CN2" s="5"/>
      <c r="CO2" s="5"/>
      <c r="CP2" s="5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  <c r="DL2" s="97"/>
    </row>
    <row r="3" spans="1:116">
      <c r="A3" s="3"/>
      <c r="B3" s="3"/>
      <c r="C3" s="4"/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4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4"/>
      <c r="CN3" s="3"/>
      <c r="CO3" s="3"/>
      <c r="CP3" s="3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 ht="16.5">
      <c r="A4" s="9" t="s">
        <v>256</v>
      </c>
      <c r="B4" s="3"/>
      <c r="D4" s="4"/>
      <c r="E4" s="3"/>
      <c r="F4" s="10"/>
      <c r="G4" s="11"/>
      <c r="H4" s="11"/>
      <c r="I4" s="3"/>
      <c r="J4" s="3"/>
      <c r="K4" s="12"/>
      <c r="L4" s="3"/>
      <c r="M4" s="3"/>
      <c r="N4" s="3"/>
      <c r="O4" s="13"/>
      <c r="P4" s="14"/>
      <c r="Q4" s="15"/>
      <c r="R4" s="3"/>
      <c r="S4" s="3"/>
      <c r="T4" s="3"/>
      <c r="U4" s="8"/>
      <c r="V4" s="9"/>
      <c r="W4" s="3"/>
      <c r="X4" s="3"/>
      <c r="Y4" s="3"/>
      <c r="Z4" s="3"/>
      <c r="AA4" s="3"/>
      <c r="AB4" s="16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9" t="s">
        <v>257</v>
      </c>
      <c r="AQ4" s="3"/>
      <c r="AR4" s="3"/>
      <c r="AS4" s="14"/>
      <c r="AT4" s="3"/>
      <c r="AU4" s="15"/>
      <c r="AV4" s="8"/>
      <c r="AX4" s="3"/>
      <c r="AY4" s="3"/>
      <c r="AZ4" s="3"/>
      <c r="BA4" s="3"/>
      <c r="BB4" s="3"/>
      <c r="BC4" s="13"/>
      <c r="BD4" s="17"/>
      <c r="BE4" s="3"/>
      <c r="BF4" s="3"/>
      <c r="BG4" s="3"/>
      <c r="BH4" s="3"/>
      <c r="BI4" s="3"/>
      <c r="BJ4" s="3"/>
      <c r="BK4" s="3"/>
      <c r="BL4" s="3"/>
      <c r="BM4" s="3"/>
      <c r="BN4" s="3"/>
      <c r="BO4" s="4"/>
      <c r="BP4" s="3"/>
      <c r="BQ4" s="3"/>
      <c r="BR4" s="3"/>
      <c r="BS4" s="3"/>
      <c r="BT4" s="3"/>
      <c r="BU4" s="3"/>
      <c r="BV4" s="14"/>
      <c r="BW4" s="15"/>
      <c r="BX4" s="3"/>
      <c r="BY4" s="3"/>
      <c r="BZ4" s="3"/>
      <c r="CA4" s="3"/>
      <c r="CB4" s="3"/>
      <c r="CC4" s="3"/>
      <c r="CD4" s="3"/>
      <c r="CE4" s="3"/>
      <c r="CF4" s="3"/>
      <c r="CG4" s="14"/>
      <c r="CH4" s="15"/>
      <c r="CI4" s="3"/>
      <c r="CJ4" s="3"/>
      <c r="CK4" s="3"/>
      <c r="CL4" s="3"/>
      <c r="CM4" s="4"/>
      <c r="CN4" s="3"/>
      <c r="CO4" s="3"/>
      <c r="CP4" s="3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 ht="16.5">
      <c r="A5" s="19" t="s">
        <v>258</v>
      </c>
      <c r="B5" s="5"/>
      <c r="D5" s="5"/>
      <c r="E5" s="5"/>
      <c r="F5" s="6"/>
      <c r="G5" s="20"/>
      <c r="H5" s="20"/>
      <c r="I5" s="5"/>
      <c r="J5" s="5"/>
      <c r="K5" s="21"/>
      <c r="L5" s="5"/>
      <c r="M5" s="5"/>
      <c r="N5" s="5"/>
      <c r="O5" s="22"/>
      <c r="P5" s="23"/>
      <c r="Q5" s="24"/>
      <c r="R5" s="5"/>
      <c r="S5" s="5"/>
      <c r="T5" s="5"/>
      <c r="U5" s="18"/>
      <c r="V5" s="19"/>
      <c r="W5" s="5"/>
      <c r="X5" s="5"/>
      <c r="Y5" s="5"/>
      <c r="Z5" s="5"/>
      <c r="AA5" s="5"/>
      <c r="AB5" s="2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19" t="s">
        <v>258</v>
      </c>
      <c r="AQ5" s="5"/>
      <c r="AR5" s="5"/>
      <c r="AS5" s="23"/>
      <c r="AT5" s="5"/>
      <c r="AU5" s="24"/>
      <c r="AV5" s="18"/>
      <c r="AX5" s="5"/>
      <c r="AY5" s="5"/>
      <c r="AZ5" s="5"/>
      <c r="BA5" s="5"/>
      <c r="BB5" s="5"/>
      <c r="BC5" s="22"/>
      <c r="BD5" s="19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23"/>
      <c r="BW5" s="24"/>
      <c r="BX5" s="5"/>
      <c r="BY5" s="5"/>
      <c r="BZ5" s="5"/>
      <c r="CA5" s="5"/>
      <c r="CB5" s="5"/>
      <c r="CC5" s="5"/>
      <c r="CD5" s="5"/>
      <c r="CE5" s="5"/>
      <c r="CF5" s="5"/>
      <c r="CG5" s="23"/>
      <c r="CH5" s="24"/>
      <c r="CI5" s="5"/>
      <c r="CJ5" s="5"/>
      <c r="CK5" s="5"/>
      <c r="CL5" s="5"/>
      <c r="CM5" s="5"/>
      <c r="CN5" s="5"/>
      <c r="CO5" s="5"/>
      <c r="CP5" s="5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</row>
    <row r="6" spans="1:116">
      <c r="A6" s="463"/>
      <c r="B6" s="3"/>
      <c r="C6" s="4"/>
      <c r="D6" s="4"/>
      <c r="E6" s="3"/>
      <c r="F6" s="3"/>
      <c r="G6" s="3">
        <v>1</v>
      </c>
      <c r="H6" s="3"/>
      <c r="I6" s="3">
        <v>1</v>
      </c>
      <c r="J6" s="26"/>
      <c r="K6" s="3">
        <v>1</v>
      </c>
      <c r="L6" s="3"/>
      <c r="M6" s="3"/>
      <c r="N6" s="3"/>
      <c r="O6" s="27"/>
      <c r="P6" s="13"/>
      <c r="Q6" s="3"/>
      <c r="R6" s="3"/>
      <c r="S6" s="3">
        <v>1</v>
      </c>
      <c r="T6" s="26">
        <v>3</v>
      </c>
      <c r="U6" s="3"/>
      <c r="V6" s="3"/>
      <c r="W6" s="3"/>
      <c r="X6" s="3"/>
      <c r="Y6" s="3"/>
      <c r="Z6" s="3"/>
      <c r="AA6" s="26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26" t="s">
        <v>0</v>
      </c>
      <c r="AV6" s="3"/>
      <c r="AW6" s="1"/>
      <c r="AX6" s="3"/>
      <c r="AY6" s="3"/>
      <c r="AZ6" s="3"/>
      <c r="BA6" s="3"/>
      <c r="BB6" s="3"/>
      <c r="BC6" s="27"/>
      <c r="BD6" s="13"/>
      <c r="BE6" s="3"/>
      <c r="BF6" s="3"/>
      <c r="BG6" s="3"/>
      <c r="BH6" s="3"/>
      <c r="BI6" s="3"/>
      <c r="BJ6" s="3"/>
      <c r="BK6" s="3"/>
      <c r="BL6" s="3"/>
      <c r="BM6" s="3"/>
      <c r="BN6" s="3"/>
      <c r="BO6" s="4"/>
      <c r="BP6" s="3"/>
      <c r="BQ6" s="3"/>
      <c r="BR6" s="3"/>
      <c r="BS6" s="1"/>
      <c r="BT6" s="3"/>
      <c r="BU6" s="3"/>
      <c r="BV6" s="4"/>
      <c r="BW6" s="3"/>
      <c r="BX6" s="3"/>
      <c r="BY6" s="3"/>
      <c r="BZ6" s="3"/>
      <c r="CA6" s="3"/>
      <c r="CB6" s="3"/>
      <c r="CC6" s="3"/>
      <c r="CD6" s="3"/>
      <c r="CE6" s="3"/>
      <c r="CF6" s="26"/>
      <c r="CG6" s="3"/>
      <c r="CH6" s="3"/>
      <c r="CI6" s="3"/>
      <c r="CJ6" s="3"/>
      <c r="CK6" s="3"/>
      <c r="CL6" s="3"/>
      <c r="CM6" s="4"/>
      <c r="CN6" s="3"/>
      <c r="CO6" s="3"/>
      <c r="CP6" s="26" t="s">
        <v>0</v>
      </c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28"/>
      <c r="B7" s="458"/>
      <c r="C7" s="29"/>
      <c r="D7" s="29"/>
      <c r="E7" s="28"/>
      <c r="F7" s="28"/>
      <c r="G7" s="28"/>
      <c r="H7" s="28"/>
      <c r="I7" s="28"/>
      <c r="J7" s="30"/>
      <c r="K7" s="28"/>
      <c r="L7" s="28"/>
      <c r="M7" s="28"/>
      <c r="N7" s="28"/>
      <c r="O7" s="31"/>
      <c r="P7" s="32"/>
      <c r="Q7" s="28">
        <v>5.8</v>
      </c>
      <c r="R7" s="28"/>
      <c r="S7" s="28"/>
      <c r="T7" s="30" t="s">
        <v>1</v>
      </c>
      <c r="U7" s="33" t="s">
        <v>2</v>
      </c>
      <c r="V7" s="28"/>
      <c r="W7" s="28"/>
      <c r="X7" s="28"/>
      <c r="Y7" s="28"/>
      <c r="Z7" s="28"/>
      <c r="AA7" s="30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30" t="s">
        <v>1</v>
      </c>
      <c r="AV7" s="33" t="s">
        <v>2</v>
      </c>
      <c r="AW7" s="7"/>
      <c r="AX7" s="28"/>
      <c r="AY7" s="28"/>
      <c r="AZ7" s="28"/>
      <c r="BA7" s="28"/>
      <c r="BB7" s="28"/>
      <c r="BC7" s="31"/>
      <c r="BD7" s="32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7"/>
      <c r="BT7" s="28"/>
      <c r="BU7" s="28"/>
      <c r="BV7" s="29"/>
      <c r="BW7" s="28"/>
      <c r="BX7" s="28"/>
      <c r="BY7" s="28"/>
      <c r="BZ7" s="28"/>
      <c r="CA7" s="28"/>
      <c r="CB7" s="28"/>
      <c r="CC7" s="28"/>
      <c r="CD7" s="28"/>
      <c r="CE7" s="28"/>
      <c r="CF7" s="30"/>
      <c r="CG7" s="28"/>
      <c r="CH7" s="28"/>
      <c r="CI7" s="28"/>
      <c r="CJ7" s="28"/>
      <c r="CK7" s="28"/>
      <c r="CL7" s="28"/>
      <c r="CM7" s="28"/>
      <c r="CN7" s="28"/>
      <c r="CO7" s="28"/>
      <c r="CP7" s="30" t="s">
        <v>1</v>
      </c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97"/>
      <c r="DH7" s="97"/>
      <c r="DI7" s="97"/>
      <c r="DJ7" s="97"/>
      <c r="DK7" s="97"/>
      <c r="DL7" s="97"/>
    </row>
    <row r="8" spans="1:116">
      <c r="A8" s="517" t="s">
        <v>3</v>
      </c>
      <c r="B8" s="35"/>
      <c r="C8" s="148"/>
      <c r="D8" s="506" t="s">
        <v>4</v>
      </c>
      <c r="E8" s="507"/>
      <c r="F8" s="507"/>
      <c r="G8" s="507"/>
      <c r="H8" s="507"/>
      <c r="I8" s="507"/>
      <c r="J8" s="507"/>
      <c r="K8" s="507"/>
      <c r="L8" s="507"/>
      <c r="M8" s="507"/>
      <c r="N8" s="507"/>
      <c r="O8" s="507"/>
      <c r="P8" s="507"/>
      <c r="Q8" s="507"/>
      <c r="R8" s="507"/>
      <c r="S8" s="507"/>
      <c r="T8" s="508"/>
      <c r="U8" s="506" t="s">
        <v>5</v>
      </c>
      <c r="V8" s="507"/>
      <c r="W8" s="507"/>
      <c r="X8" s="507"/>
      <c r="Y8" s="507"/>
      <c r="Z8" s="507"/>
      <c r="AA8" s="507"/>
      <c r="AB8" s="507"/>
      <c r="AC8" s="507"/>
      <c r="AD8" s="507"/>
      <c r="AE8" s="507"/>
      <c r="AF8" s="507"/>
      <c r="AG8" s="507"/>
      <c r="AH8" s="507"/>
      <c r="AI8" s="507"/>
      <c r="AJ8" s="507"/>
      <c r="AK8" s="507"/>
      <c r="AL8" s="507"/>
      <c r="AM8" s="507"/>
      <c r="AN8" s="507"/>
      <c r="AO8" s="508"/>
      <c r="AP8" s="506" t="s">
        <v>6</v>
      </c>
      <c r="AQ8" s="507"/>
      <c r="AR8" s="507"/>
      <c r="AS8" s="507"/>
      <c r="AT8" s="507"/>
      <c r="AU8" s="508"/>
      <c r="AV8" s="506" t="s">
        <v>7</v>
      </c>
      <c r="AW8" s="507"/>
      <c r="AX8" s="507"/>
      <c r="AY8" s="507"/>
      <c r="AZ8" s="507"/>
      <c r="BA8" s="507"/>
      <c r="BB8" s="507"/>
      <c r="BC8" s="507"/>
      <c r="BD8" s="507"/>
      <c r="BE8" s="507"/>
      <c r="BF8" s="507"/>
      <c r="BG8" s="507"/>
      <c r="BH8" s="507"/>
      <c r="BI8" s="507"/>
      <c r="BJ8" s="507"/>
      <c r="BK8" s="507"/>
      <c r="BL8" s="507"/>
      <c r="BM8" s="507"/>
      <c r="BN8" s="508"/>
      <c r="BO8" s="506" t="s">
        <v>8</v>
      </c>
      <c r="BP8" s="507"/>
      <c r="BQ8" s="507"/>
      <c r="BR8" s="507"/>
      <c r="BS8" s="508"/>
      <c r="BT8" s="520"/>
      <c r="BU8" s="520"/>
      <c r="BV8" s="520"/>
      <c r="BW8" s="520"/>
      <c r="BX8" s="520"/>
      <c r="BY8" s="520"/>
      <c r="BZ8" s="520"/>
      <c r="CA8" s="520"/>
      <c r="CB8" s="520"/>
      <c r="CC8" s="520"/>
      <c r="CD8" s="520"/>
      <c r="CE8" s="520"/>
      <c r="CF8" s="521"/>
      <c r="CG8" s="522" t="s">
        <v>9</v>
      </c>
      <c r="CH8" s="522"/>
      <c r="CI8" s="522"/>
      <c r="CJ8" s="522"/>
      <c r="CK8" s="522"/>
      <c r="CL8" s="522"/>
      <c r="CM8" s="506" t="s">
        <v>10</v>
      </c>
      <c r="CN8" s="507"/>
      <c r="CO8" s="507"/>
      <c r="CP8" s="508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</row>
    <row r="9" spans="1:116">
      <c r="A9" s="517"/>
      <c r="B9" s="36"/>
      <c r="C9" s="149"/>
      <c r="D9" s="60"/>
      <c r="E9" s="512" t="s">
        <v>11</v>
      </c>
      <c r="F9" s="513"/>
      <c r="G9" s="513"/>
      <c r="H9" s="513"/>
      <c r="I9" s="513"/>
      <c r="J9" s="514"/>
      <c r="K9" s="512" t="s">
        <v>12</v>
      </c>
      <c r="L9" s="514"/>
      <c r="M9" s="512" t="s">
        <v>13</v>
      </c>
      <c r="N9" s="513"/>
      <c r="O9" s="513"/>
      <c r="P9" s="513"/>
      <c r="Q9" s="513"/>
      <c r="R9" s="513"/>
      <c r="S9" s="514"/>
      <c r="T9" s="62"/>
      <c r="U9" s="35"/>
      <c r="V9" s="512" t="s">
        <v>14</v>
      </c>
      <c r="W9" s="513"/>
      <c r="X9" s="513"/>
      <c r="Y9" s="513"/>
      <c r="Z9" s="513"/>
      <c r="AA9" s="513"/>
      <c r="AB9" s="513"/>
      <c r="AC9" s="513"/>
      <c r="AD9" s="514"/>
      <c r="AE9" s="512" t="s">
        <v>15</v>
      </c>
      <c r="AF9" s="513"/>
      <c r="AG9" s="513"/>
      <c r="AH9" s="513"/>
      <c r="AI9" s="513"/>
      <c r="AJ9" s="513"/>
      <c r="AK9" s="514"/>
      <c r="AL9" s="509" t="s">
        <v>16</v>
      </c>
      <c r="AM9" s="510"/>
      <c r="AN9" s="511"/>
      <c r="AO9" s="36"/>
      <c r="AP9" s="40"/>
      <c r="AQ9" s="512" t="s">
        <v>17</v>
      </c>
      <c r="AR9" s="513"/>
      <c r="AS9" s="513"/>
      <c r="AT9" s="513"/>
      <c r="AU9" s="514"/>
      <c r="AV9" s="512" t="s">
        <v>17</v>
      </c>
      <c r="AW9" s="513"/>
      <c r="AX9" s="513"/>
      <c r="AY9" s="513"/>
      <c r="AZ9" s="513"/>
      <c r="BA9" s="513"/>
      <c r="BB9" s="513"/>
      <c r="BC9" s="513"/>
      <c r="BD9" s="513"/>
      <c r="BE9" s="513"/>
      <c r="BF9" s="513"/>
      <c r="BG9" s="513"/>
      <c r="BH9" s="514"/>
      <c r="BI9" s="512" t="s">
        <v>12</v>
      </c>
      <c r="BJ9" s="514"/>
      <c r="BK9" s="529" t="s">
        <v>18</v>
      </c>
      <c r="BL9" s="530"/>
      <c r="BM9" s="530"/>
      <c r="BN9" s="531"/>
      <c r="BO9" s="41"/>
      <c r="BP9" s="512" t="s">
        <v>17</v>
      </c>
      <c r="BQ9" s="513"/>
      <c r="BR9" s="513"/>
      <c r="BS9" s="514"/>
      <c r="BT9" s="513"/>
      <c r="BU9" s="513"/>
      <c r="BV9" s="513"/>
      <c r="BW9" s="513"/>
      <c r="BX9" s="513"/>
      <c r="BY9" s="513"/>
      <c r="BZ9" s="513"/>
      <c r="CA9" s="513"/>
      <c r="CB9" s="513"/>
      <c r="CC9" s="513"/>
      <c r="CD9" s="513"/>
      <c r="CE9" s="513"/>
      <c r="CF9" s="514"/>
      <c r="CG9" s="526" t="s">
        <v>19</v>
      </c>
      <c r="CH9" s="532"/>
      <c r="CI9" s="525" t="s">
        <v>20</v>
      </c>
      <c r="CJ9" s="526"/>
      <c r="CK9" s="526"/>
      <c r="CL9" s="526"/>
      <c r="CM9" s="41"/>
      <c r="CN9" s="512" t="s">
        <v>17</v>
      </c>
      <c r="CO9" s="513"/>
      <c r="CP9" s="514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</row>
    <row r="10" spans="1:116">
      <c r="A10" s="517"/>
      <c r="B10" s="57" t="s">
        <v>21</v>
      </c>
      <c r="C10" s="146" t="s">
        <v>22</v>
      </c>
      <c r="D10" s="37"/>
      <c r="E10" s="36"/>
      <c r="F10" s="36"/>
      <c r="G10" s="36"/>
      <c r="H10" s="36"/>
      <c r="I10" s="36"/>
      <c r="J10" s="36"/>
      <c r="K10" s="35"/>
      <c r="L10" s="35"/>
      <c r="M10" s="36"/>
      <c r="N10" s="35"/>
      <c r="O10" s="39"/>
      <c r="P10" s="35"/>
      <c r="Q10" s="35"/>
      <c r="R10" s="35"/>
      <c r="S10" s="35"/>
      <c r="T10" s="66" t="s">
        <v>23</v>
      </c>
      <c r="U10" s="74" t="s">
        <v>24</v>
      </c>
      <c r="V10" s="64"/>
      <c r="W10" s="64"/>
      <c r="X10" s="64"/>
      <c r="Y10" s="64"/>
      <c r="Z10" s="64"/>
      <c r="AA10" s="64"/>
      <c r="AB10" s="65"/>
      <c r="AC10" s="64"/>
      <c r="AD10" s="527" t="s">
        <v>25</v>
      </c>
      <c r="AE10" s="527" t="s">
        <v>26</v>
      </c>
      <c r="AF10" s="527" t="s">
        <v>27</v>
      </c>
      <c r="AG10" s="527" t="s">
        <v>28</v>
      </c>
      <c r="AH10" s="65"/>
      <c r="AI10" s="64"/>
      <c r="AJ10" s="64"/>
      <c r="AK10" s="527" t="s">
        <v>29</v>
      </c>
      <c r="AL10" s="64"/>
      <c r="AM10" s="64"/>
      <c r="AN10" s="64"/>
      <c r="AO10" s="36" t="s">
        <v>23</v>
      </c>
      <c r="AP10" s="74" t="s">
        <v>24</v>
      </c>
      <c r="AQ10" s="35"/>
      <c r="AR10" s="35"/>
      <c r="AS10" s="35"/>
      <c r="AT10" s="35"/>
      <c r="AU10" s="35"/>
      <c r="AV10" s="35"/>
      <c r="AW10" s="42"/>
      <c r="AX10" s="39"/>
      <c r="AY10" s="35"/>
      <c r="AZ10" s="35"/>
      <c r="BA10" s="39"/>
      <c r="BB10" s="35"/>
      <c r="BC10" s="35"/>
      <c r="BD10" s="35"/>
      <c r="BE10" s="35"/>
      <c r="BF10" s="35"/>
      <c r="BG10" s="35"/>
      <c r="BH10" s="39"/>
      <c r="BI10" s="35"/>
      <c r="BJ10" s="39"/>
      <c r="BK10" s="35"/>
      <c r="BL10" s="35"/>
      <c r="BM10" s="35"/>
      <c r="BN10" s="39"/>
      <c r="BO10" s="74" t="s">
        <v>24</v>
      </c>
      <c r="BP10" s="35"/>
      <c r="BQ10" s="35"/>
      <c r="BR10" s="35"/>
      <c r="BS10" s="35"/>
      <c r="BT10" s="35"/>
      <c r="BU10" s="35"/>
      <c r="BV10" s="35"/>
      <c r="BW10" s="35"/>
      <c r="BX10" s="35"/>
      <c r="BY10" s="39"/>
      <c r="BZ10" s="35"/>
      <c r="CA10" s="35"/>
      <c r="CB10" s="35"/>
      <c r="CC10" s="35"/>
      <c r="CD10" s="35"/>
      <c r="CE10" s="35"/>
      <c r="CF10" s="39"/>
      <c r="CG10" s="39"/>
      <c r="CH10" s="39"/>
      <c r="CI10" s="35"/>
      <c r="CJ10" s="35"/>
      <c r="CK10" s="35"/>
      <c r="CL10" s="43"/>
      <c r="CM10" s="74" t="s">
        <v>24</v>
      </c>
      <c r="CN10" s="35"/>
      <c r="CO10" s="35"/>
      <c r="CP10" s="39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</row>
    <row r="11" spans="1:116">
      <c r="A11" s="518"/>
      <c r="B11" s="58" t="s">
        <v>30</v>
      </c>
      <c r="C11" s="150" t="s">
        <v>31</v>
      </c>
      <c r="D11" s="59" t="s">
        <v>24</v>
      </c>
      <c r="E11" s="63" t="s">
        <v>32</v>
      </c>
      <c r="F11" s="63" t="s">
        <v>33</v>
      </c>
      <c r="G11" s="63" t="s">
        <v>34</v>
      </c>
      <c r="H11" s="63" t="s">
        <v>35</v>
      </c>
      <c r="I11" s="63" t="s">
        <v>36</v>
      </c>
      <c r="J11" s="63" t="s">
        <v>25</v>
      </c>
      <c r="K11" s="63" t="s">
        <v>37</v>
      </c>
      <c r="L11" s="63" t="s">
        <v>38</v>
      </c>
      <c r="M11" s="63" t="s">
        <v>39</v>
      </c>
      <c r="N11" s="63" t="s">
        <v>40</v>
      </c>
      <c r="O11" s="66" t="s">
        <v>41</v>
      </c>
      <c r="P11" s="63" t="s">
        <v>42</v>
      </c>
      <c r="Q11" s="63" t="s">
        <v>43</v>
      </c>
      <c r="R11" s="63" t="s">
        <v>44</v>
      </c>
      <c r="S11" s="63" t="s">
        <v>45</v>
      </c>
      <c r="T11" s="72">
        <v>8</v>
      </c>
      <c r="U11" s="75" t="s">
        <v>47</v>
      </c>
      <c r="V11" s="63" t="s">
        <v>48</v>
      </c>
      <c r="W11" s="63" t="s">
        <v>49</v>
      </c>
      <c r="X11" s="63" t="s">
        <v>50</v>
      </c>
      <c r="Y11" s="63" t="s">
        <v>32</v>
      </c>
      <c r="Z11" s="63" t="s">
        <v>33</v>
      </c>
      <c r="AA11" s="63" t="s">
        <v>34</v>
      </c>
      <c r="AB11" s="66" t="s">
        <v>35</v>
      </c>
      <c r="AC11" s="63" t="s">
        <v>36</v>
      </c>
      <c r="AD11" s="528"/>
      <c r="AE11" s="528"/>
      <c r="AF11" s="528"/>
      <c r="AG11" s="528"/>
      <c r="AH11" s="63" t="s">
        <v>37</v>
      </c>
      <c r="AI11" s="63" t="s">
        <v>51</v>
      </c>
      <c r="AJ11" s="63" t="s">
        <v>52</v>
      </c>
      <c r="AK11" s="528"/>
      <c r="AL11" s="63" t="s">
        <v>53</v>
      </c>
      <c r="AM11" s="63" t="s">
        <v>39</v>
      </c>
      <c r="AN11" s="63" t="s">
        <v>45</v>
      </c>
      <c r="AO11" s="36" t="s">
        <v>54</v>
      </c>
      <c r="AP11" s="75" t="s">
        <v>47</v>
      </c>
      <c r="AQ11" s="63" t="s">
        <v>55</v>
      </c>
      <c r="AR11" s="63" t="s">
        <v>48</v>
      </c>
      <c r="AS11" s="63" t="s">
        <v>56</v>
      </c>
      <c r="AT11" s="63" t="s">
        <v>49</v>
      </c>
      <c r="AU11" s="63" t="s">
        <v>57</v>
      </c>
      <c r="AV11" s="63" t="s">
        <v>58</v>
      </c>
      <c r="AW11" s="76" t="s">
        <v>59</v>
      </c>
      <c r="AX11" s="66" t="s">
        <v>50</v>
      </c>
      <c r="AY11" s="63" t="s">
        <v>60</v>
      </c>
      <c r="AZ11" s="63" t="s">
        <v>61</v>
      </c>
      <c r="BA11" s="66" t="s">
        <v>62</v>
      </c>
      <c r="BB11" s="63" t="s">
        <v>63</v>
      </c>
      <c r="BC11" s="63" t="s">
        <v>64</v>
      </c>
      <c r="BD11" s="63" t="s">
        <v>65</v>
      </c>
      <c r="BE11" s="63" t="s">
        <v>66</v>
      </c>
      <c r="BF11" s="63" t="s">
        <v>67</v>
      </c>
      <c r="BG11" s="63" t="s">
        <v>68</v>
      </c>
      <c r="BH11" s="66" t="s">
        <v>25</v>
      </c>
      <c r="BI11" s="63" t="s">
        <v>69</v>
      </c>
      <c r="BJ11" s="66" t="s">
        <v>38</v>
      </c>
      <c r="BK11" s="63" t="s">
        <v>70</v>
      </c>
      <c r="BL11" s="63" t="s">
        <v>71</v>
      </c>
      <c r="BM11" s="63" t="s">
        <v>72</v>
      </c>
      <c r="BN11" s="66" t="s">
        <v>73</v>
      </c>
      <c r="BO11" s="75" t="s">
        <v>47</v>
      </c>
      <c r="BP11" s="63" t="s">
        <v>55</v>
      </c>
      <c r="BQ11" s="63" t="s">
        <v>48</v>
      </c>
      <c r="BR11" s="63" t="s">
        <v>56</v>
      </c>
      <c r="BS11" s="63" t="s">
        <v>74</v>
      </c>
      <c r="BT11" s="36" t="s">
        <v>50</v>
      </c>
      <c r="BU11" s="36" t="s">
        <v>75</v>
      </c>
      <c r="BV11" s="36" t="s">
        <v>76</v>
      </c>
      <c r="BW11" s="36" t="s">
        <v>60</v>
      </c>
      <c r="BX11" s="36" t="s">
        <v>61</v>
      </c>
      <c r="BY11" s="38" t="s">
        <v>62</v>
      </c>
      <c r="BZ11" s="36" t="s">
        <v>63</v>
      </c>
      <c r="CA11" s="36" t="s">
        <v>64</v>
      </c>
      <c r="CB11" s="36" t="s">
        <v>65</v>
      </c>
      <c r="CC11" s="36" t="s">
        <v>66</v>
      </c>
      <c r="CD11" s="36" t="s">
        <v>67</v>
      </c>
      <c r="CE11" s="36" t="s">
        <v>68</v>
      </c>
      <c r="CF11" s="38" t="s">
        <v>25</v>
      </c>
      <c r="CG11" s="38" t="s">
        <v>69</v>
      </c>
      <c r="CH11" s="38" t="s">
        <v>38</v>
      </c>
      <c r="CI11" s="36" t="s">
        <v>70</v>
      </c>
      <c r="CJ11" s="36" t="s">
        <v>71</v>
      </c>
      <c r="CK11" s="36" t="s">
        <v>72</v>
      </c>
      <c r="CL11" s="44" t="s">
        <v>73</v>
      </c>
      <c r="CM11" s="75" t="s">
        <v>47</v>
      </c>
      <c r="CN11" s="63" t="s">
        <v>55</v>
      </c>
      <c r="CO11" s="63" t="s">
        <v>48</v>
      </c>
      <c r="CP11" s="66" t="s">
        <v>25</v>
      </c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</row>
    <row r="12" spans="1:116">
      <c r="A12" s="517"/>
      <c r="B12" s="45"/>
      <c r="C12" s="145"/>
      <c r="D12" s="61" t="s">
        <v>47</v>
      </c>
      <c r="E12" s="67" t="s">
        <v>77</v>
      </c>
      <c r="F12" s="67" t="s">
        <v>78</v>
      </c>
      <c r="G12" s="67" t="s">
        <v>79</v>
      </c>
      <c r="H12" s="67">
        <v>18</v>
      </c>
      <c r="I12" s="67" t="s">
        <v>81</v>
      </c>
      <c r="J12" s="67" t="s">
        <v>82</v>
      </c>
      <c r="K12" s="67" t="s">
        <v>83</v>
      </c>
      <c r="L12" s="67" t="s">
        <v>84</v>
      </c>
      <c r="M12" s="67" t="s">
        <v>85</v>
      </c>
      <c r="N12" s="67" t="s">
        <v>86</v>
      </c>
      <c r="O12" s="68" t="s">
        <v>87</v>
      </c>
      <c r="P12" s="67" t="s">
        <v>88</v>
      </c>
      <c r="Q12" s="67" t="s">
        <v>89</v>
      </c>
      <c r="R12" s="67" t="s">
        <v>90</v>
      </c>
      <c r="S12" s="67" t="s">
        <v>82</v>
      </c>
      <c r="T12" s="110">
        <v>2105</v>
      </c>
      <c r="U12" s="45"/>
      <c r="V12" s="67" t="s">
        <v>91</v>
      </c>
      <c r="W12" s="67" t="s">
        <v>92</v>
      </c>
      <c r="X12" s="67" t="s">
        <v>93</v>
      </c>
      <c r="Y12" s="67" t="s">
        <v>77</v>
      </c>
      <c r="Z12" s="67" t="s">
        <v>78</v>
      </c>
      <c r="AA12" s="67" t="s">
        <v>79</v>
      </c>
      <c r="AB12" s="68" t="s">
        <v>94</v>
      </c>
      <c r="AC12" s="67" t="s">
        <v>95</v>
      </c>
      <c r="AD12" s="67" t="s">
        <v>82</v>
      </c>
      <c r="AE12" s="67" t="s">
        <v>96</v>
      </c>
      <c r="AF12" s="67" t="s">
        <v>97</v>
      </c>
      <c r="AG12" s="67" t="s">
        <v>98</v>
      </c>
      <c r="AH12" s="67" t="s">
        <v>83</v>
      </c>
      <c r="AI12" s="67" t="s">
        <v>99</v>
      </c>
      <c r="AJ12" s="67" t="s">
        <v>100</v>
      </c>
      <c r="AK12" s="67"/>
      <c r="AL12" s="67" t="s">
        <v>101</v>
      </c>
      <c r="AM12" s="67" t="s">
        <v>85</v>
      </c>
      <c r="AN12" s="46" t="s">
        <v>102</v>
      </c>
      <c r="AO12" s="46"/>
      <c r="AP12" s="46"/>
      <c r="AQ12" s="67" t="s">
        <v>103</v>
      </c>
      <c r="AR12" s="67" t="s">
        <v>91</v>
      </c>
      <c r="AS12" s="67" t="s">
        <v>104</v>
      </c>
      <c r="AT12" s="67" t="s">
        <v>105</v>
      </c>
      <c r="AU12" s="67" t="s">
        <v>80</v>
      </c>
      <c r="AV12" s="67" t="s">
        <v>106</v>
      </c>
      <c r="AW12" s="77" t="s">
        <v>106</v>
      </c>
      <c r="AX12" s="68" t="s">
        <v>107</v>
      </c>
      <c r="AY12" s="67" t="s">
        <v>108</v>
      </c>
      <c r="AZ12" s="67" t="s">
        <v>109</v>
      </c>
      <c r="BA12" s="68" t="s">
        <v>110</v>
      </c>
      <c r="BB12" s="67"/>
      <c r="BC12" s="67" t="s">
        <v>111</v>
      </c>
      <c r="BD12" s="67" t="s">
        <v>112</v>
      </c>
      <c r="BE12" s="67" t="s">
        <v>113</v>
      </c>
      <c r="BF12" s="67" t="s">
        <v>114</v>
      </c>
      <c r="BG12" s="67" t="s">
        <v>113</v>
      </c>
      <c r="BH12" s="68" t="s">
        <v>82</v>
      </c>
      <c r="BI12" s="67" t="s">
        <v>115</v>
      </c>
      <c r="BJ12" s="68" t="s">
        <v>116</v>
      </c>
      <c r="BK12" s="67" t="s">
        <v>117</v>
      </c>
      <c r="BL12" s="67" t="s">
        <v>118</v>
      </c>
      <c r="BM12" s="67" t="s">
        <v>119</v>
      </c>
      <c r="BN12" s="68" t="s">
        <v>102</v>
      </c>
      <c r="BO12" s="46"/>
      <c r="BP12" s="67" t="s">
        <v>103</v>
      </c>
      <c r="BQ12" s="67" t="s">
        <v>91</v>
      </c>
      <c r="BR12" s="67" t="s">
        <v>104</v>
      </c>
      <c r="BS12" s="67" t="s">
        <v>82</v>
      </c>
      <c r="BT12" s="46" t="s">
        <v>107</v>
      </c>
      <c r="BU12" s="46" t="s">
        <v>120</v>
      </c>
      <c r="BV12" s="46" t="s">
        <v>121</v>
      </c>
      <c r="BW12" s="46" t="s">
        <v>108</v>
      </c>
      <c r="BX12" s="46" t="s">
        <v>109</v>
      </c>
      <c r="BY12" s="47" t="s">
        <v>110</v>
      </c>
      <c r="BZ12" s="46"/>
      <c r="CA12" s="46" t="s">
        <v>111</v>
      </c>
      <c r="CB12" s="46" t="s">
        <v>112</v>
      </c>
      <c r="CC12" s="46" t="s">
        <v>122</v>
      </c>
      <c r="CD12" s="46" t="s">
        <v>114</v>
      </c>
      <c r="CE12" s="46" t="s">
        <v>113</v>
      </c>
      <c r="CF12" s="47" t="s">
        <v>82</v>
      </c>
      <c r="CG12" s="47" t="s">
        <v>115</v>
      </c>
      <c r="CH12" s="47" t="s">
        <v>116</v>
      </c>
      <c r="CI12" s="46" t="s">
        <v>117</v>
      </c>
      <c r="CJ12" s="46" t="s">
        <v>118</v>
      </c>
      <c r="CK12" s="46" t="s">
        <v>119</v>
      </c>
      <c r="CL12" s="49" t="s">
        <v>102</v>
      </c>
      <c r="CM12" s="46"/>
      <c r="CN12" s="67" t="s">
        <v>103</v>
      </c>
      <c r="CO12" s="67" t="s">
        <v>91</v>
      </c>
      <c r="CP12" s="68" t="s">
        <v>82</v>
      </c>
      <c r="CQ12" s="96"/>
      <c r="CR12" s="96"/>
      <c r="CS12" s="96"/>
      <c r="CT12" s="96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6"/>
      <c r="DJ12" s="96"/>
      <c r="DK12" s="96"/>
      <c r="DL12" s="96"/>
    </row>
    <row r="13" spans="1:116" ht="15.75" thickBot="1">
      <c r="A13" s="519"/>
      <c r="B13" s="50"/>
      <c r="C13" s="144"/>
      <c r="D13" s="144"/>
      <c r="E13" s="69"/>
      <c r="F13" s="69"/>
      <c r="G13" s="69"/>
      <c r="H13" s="69" t="s">
        <v>123</v>
      </c>
      <c r="I13" s="69" t="s">
        <v>124</v>
      </c>
      <c r="J13" s="69"/>
      <c r="K13" s="70"/>
      <c r="L13" s="70"/>
      <c r="M13" s="69" t="s">
        <v>125</v>
      </c>
      <c r="N13" s="70"/>
      <c r="O13" s="71"/>
      <c r="P13" s="70"/>
      <c r="Q13" s="69" t="s">
        <v>126</v>
      </c>
      <c r="R13" s="69"/>
      <c r="S13" s="112" t="s">
        <v>159</v>
      </c>
      <c r="T13" s="109"/>
      <c r="U13" s="50"/>
      <c r="V13" s="69"/>
      <c r="W13" s="69"/>
      <c r="X13" s="69"/>
      <c r="Y13" s="69"/>
      <c r="Z13" s="69"/>
      <c r="AA13" s="69"/>
      <c r="AB13" s="73"/>
      <c r="AC13" s="69" t="s">
        <v>124</v>
      </c>
      <c r="AD13" s="69"/>
      <c r="AE13" s="69" t="s">
        <v>127</v>
      </c>
      <c r="AF13" s="69"/>
      <c r="AG13" s="69" t="s">
        <v>128</v>
      </c>
      <c r="AH13" s="73"/>
      <c r="AI13" s="69" t="s">
        <v>129</v>
      </c>
      <c r="AJ13" s="69"/>
      <c r="AK13" s="69" t="s">
        <v>127</v>
      </c>
      <c r="AL13" s="69"/>
      <c r="AM13" s="69" t="s">
        <v>130</v>
      </c>
      <c r="AN13" s="52"/>
      <c r="AO13" s="52"/>
      <c r="AP13" s="52"/>
      <c r="AQ13" s="69"/>
      <c r="AR13" s="69"/>
      <c r="AS13" s="69" t="s">
        <v>131</v>
      </c>
      <c r="AT13" s="69" t="s">
        <v>132</v>
      </c>
      <c r="AU13" s="69" t="s">
        <v>133</v>
      </c>
      <c r="AV13" s="69"/>
      <c r="AW13" s="78"/>
      <c r="AX13" s="73"/>
      <c r="AY13" s="69"/>
      <c r="AZ13" s="69" t="s">
        <v>134</v>
      </c>
      <c r="BA13" s="73"/>
      <c r="BB13" s="69"/>
      <c r="BC13" s="69" t="s">
        <v>135</v>
      </c>
      <c r="BD13" s="69"/>
      <c r="BE13" s="69" t="s">
        <v>136</v>
      </c>
      <c r="BF13" s="69" t="s">
        <v>137</v>
      </c>
      <c r="BG13" s="69" t="s">
        <v>138</v>
      </c>
      <c r="BH13" s="73"/>
      <c r="BI13" s="69" t="s">
        <v>139</v>
      </c>
      <c r="BJ13" s="134" t="s">
        <v>160</v>
      </c>
      <c r="BK13" s="69"/>
      <c r="BL13" s="69"/>
      <c r="BM13" s="69"/>
      <c r="BN13" s="73"/>
      <c r="BO13" s="52"/>
      <c r="BP13" s="70"/>
      <c r="BQ13" s="69"/>
      <c r="BR13" s="69" t="s">
        <v>131</v>
      </c>
      <c r="BS13" s="69"/>
      <c r="BT13" s="52"/>
      <c r="BU13" s="52" t="s">
        <v>140</v>
      </c>
      <c r="BV13" s="52" t="s">
        <v>141</v>
      </c>
      <c r="BW13" s="52"/>
      <c r="BX13" s="52" t="s">
        <v>134</v>
      </c>
      <c r="BY13" s="54"/>
      <c r="BZ13" s="52"/>
      <c r="CA13" s="52" t="s">
        <v>135</v>
      </c>
      <c r="CB13" s="52"/>
      <c r="CC13" s="52" t="s">
        <v>142</v>
      </c>
      <c r="CD13" s="52" t="s">
        <v>137</v>
      </c>
      <c r="CE13" s="52" t="s">
        <v>138</v>
      </c>
      <c r="CF13" s="54"/>
      <c r="CG13" s="54" t="s">
        <v>139</v>
      </c>
      <c r="CH13" s="54"/>
      <c r="CI13" s="52"/>
      <c r="CJ13" s="52"/>
      <c r="CK13" s="52"/>
      <c r="CL13" s="55"/>
      <c r="CM13" s="52"/>
      <c r="CN13" s="70"/>
      <c r="CO13" s="69"/>
      <c r="CP13" s="73"/>
      <c r="CQ13" s="96"/>
      <c r="CR13" s="96"/>
      <c r="CS13" s="96"/>
      <c r="CT13" s="96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6"/>
      <c r="DJ13" s="96"/>
      <c r="DK13" s="96"/>
      <c r="DL13" s="96"/>
    </row>
    <row r="14" spans="1:116" ht="18" thickTop="1">
      <c r="A14" s="523" t="s">
        <v>143</v>
      </c>
      <c r="B14" s="524"/>
      <c r="C14" s="154">
        <f>C15+C25+C35+C45</f>
        <v>474989.87</v>
      </c>
      <c r="D14" s="159">
        <f>D15+D25+D35+D45</f>
        <v>24926.77</v>
      </c>
      <c r="E14" s="160">
        <f>E15+E25+E35+E45</f>
        <v>107</v>
      </c>
      <c r="F14" s="161"/>
      <c r="G14" s="160">
        <f t="shared" ref="G14:T14" si="0">G15+G25+G35+G45</f>
        <v>691.2</v>
      </c>
      <c r="H14" s="160">
        <f t="shared" si="0"/>
        <v>277.3</v>
      </c>
      <c r="I14" s="160">
        <f t="shared" si="0"/>
        <v>715</v>
      </c>
      <c r="J14" s="160">
        <f t="shared" si="0"/>
        <v>1</v>
      </c>
      <c r="K14" s="160">
        <f t="shared" si="0"/>
        <v>819.9</v>
      </c>
      <c r="L14" s="160">
        <f t="shared" si="0"/>
        <v>0</v>
      </c>
      <c r="M14" s="160">
        <f t="shared" si="0"/>
        <v>570</v>
      </c>
      <c r="N14" s="160">
        <f t="shared" si="0"/>
        <v>0</v>
      </c>
      <c r="O14" s="160">
        <f t="shared" si="0"/>
        <v>0</v>
      </c>
      <c r="P14" s="160">
        <f t="shared" si="0"/>
        <v>0</v>
      </c>
      <c r="Q14" s="160">
        <f t="shared" si="0"/>
        <v>735.44</v>
      </c>
      <c r="R14" s="160">
        <f t="shared" si="0"/>
        <v>0</v>
      </c>
      <c r="S14" s="160">
        <f t="shared" si="0"/>
        <v>134.30000000000001</v>
      </c>
      <c r="T14" s="91">
        <f t="shared" si="0"/>
        <v>21635.919999999998</v>
      </c>
      <c r="U14" s="171">
        <f>U15+U25+U35+U45</f>
        <v>363993.08999999997</v>
      </c>
      <c r="V14" s="160">
        <f t="shared" ref="V14:AN14" si="1">V15+V25+V35+V45</f>
        <v>40</v>
      </c>
      <c r="W14" s="160">
        <f t="shared" si="1"/>
        <v>0</v>
      </c>
      <c r="X14" s="160">
        <f t="shared" si="1"/>
        <v>0</v>
      </c>
      <c r="Y14" s="160">
        <f t="shared" si="1"/>
        <v>3060</v>
      </c>
      <c r="Z14" s="160">
        <f t="shared" si="1"/>
        <v>0</v>
      </c>
      <c r="AA14" s="160">
        <f t="shared" si="1"/>
        <v>0</v>
      </c>
      <c r="AB14" s="160">
        <f t="shared" si="1"/>
        <v>0</v>
      </c>
      <c r="AC14" s="160">
        <f t="shared" si="1"/>
        <v>0</v>
      </c>
      <c r="AD14" s="160">
        <f t="shared" si="1"/>
        <v>0</v>
      </c>
      <c r="AE14" s="160">
        <f t="shared" si="1"/>
        <v>0</v>
      </c>
      <c r="AF14" s="160">
        <f t="shared" si="1"/>
        <v>0</v>
      </c>
      <c r="AG14" s="160">
        <f t="shared" si="1"/>
        <v>360893.08999999997</v>
      </c>
      <c r="AH14" s="160">
        <f t="shared" si="1"/>
        <v>0</v>
      </c>
      <c r="AI14" s="160">
        <f t="shared" si="1"/>
        <v>0</v>
      </c>
      <c r="AJ14" s="160">
        <f t="shared" si="1"/>
        <v>0</v>
      </c>
      <c r="AK14" s="160">
        <f t="shared" si="1"/>
        <v>0</v>
      </c>
      <c r="AL14" s="160">
        <f t="shared" si="1"/>
        <v>0</v>
      </c>
      <c r="AM14" s="160">
        <f>AM15+AM25+AM35+AM45</f>
        <v>0</v>
      </c>
      <c r="AN14" s="160">
        <f t="shared" si="1"/>
        <v>0</v>
      </c>
      <c r="AO14" s="172">
        <v>0</v>
      </c>
      <c r="AP14" s="171">
        <f>AP15+AP25+AP35+AP45</f>
        <v>63301.03</v>
      </c>
      <c r="AQ14" s="160">
        <f t="shared" ref="AQ14:BN14" si="2">AQ15+AQ25+AQ35+AQ45</f>
        <v>4938.71</v>
      </c>
      <c r="AR14" s="160">
        <f t="shared" si="2"/>
        <v>12074.68</v>
      </c>
      <c r="AS14" s="160">
        <f t="shared" si="2"/>
        <v>0</v>
      </c>
      <c r="AT14" s="160">
        <f t="shared" si="2"/>
        <v>0</v>
      </c>
      <c r="AU14" s="160">
        <f t="shared" si="2"/>
        <v>5787.6</v>
      </c>
      <c r="AV14" s="173">
        <f t="shared" si="2"/>
        <v>359.22500000000002</v>
      </c>
      <c r="AW14" s="160">
        <f t="shared" si="2"/>
        <v>18568.945</v>
      </c>
      <c r="AX14" s="160">
        <f t="shared" si="2"/>
        <v>0</v>
      </c>
      <c r="AY14" s="160">
        <f t="shared" si="2"/>
        <v>0</v>
      </c>
      <c r="AZ14" s="160">
        <f t="shared" si="2"/>
        <v>0</v>
      </c>
      <c r="BA14" s="160">
        <f t="shared" si="2"/>
        <v>0</v>
      </c>
      <c r="BB14" s="160">
        <f t="shared" si="2"/>
        <v>1736.0500000000002</v>
      </c>
      <c r="BC14" s="160">
        <f t="shared" si="2"/>
        <v>0</v>
      </c>
      <c r="BD14" s="160">
        <f t="shared" si="2"/>
        <v>0</v>
      </c>
      <c r="BE14" s="160">
        <f t="shared" si="2"/>
        <v>0</v>
      </c>
      <c r="BF14" s="160">
        <f t="shared" si="2"/>
        <v>0</v>
      </c>
      <c r="BG14" s="160">
        <f t="shared" si="2"/>
        <v>0</v>
      </c>
      <c r="BH14" s="160">
        <f t="shared" si="2"/>
        <v>505</v>
      </c>
      <c r="BI14" s="160">
        <f t="shared" si="2"/>
        <v>19273.419999999998</v>
      </c>
      <c r="BJ14" s="160">
        <f t="shared" si="2"/>
        <v>40.299999999999997</v>
      </c>
      <c r="BK14" s="160">
        <f t="shared" si="2"/>
        <v>0</v>
      </c>
      <c r="BL14" s="160">
        <f t="shared" si="2"/>
        <v>17.100000000000001</v>
      </c>
      <c r="BM14" s="160">
        <f t="shared" si="2"/>
        <v>0</v>
      </c>
      <c r="BN14" s="160">
        <f t="shared" si="2"/>
        <v>0</v>
      </c>
      <c r="BO14" s="171">
        <f>BO15+BO25+BO35+BO45</f>
        <v>5027.1000000000004</v>
      </c>
      <c r="BP14" s="160">
        <v>280.5</v>
      </c>
      <c r="BQ14" s="160">
        <v>43.999999999999993</v>
      </c>
      <c r="BR14" s="160">
        <v>0</v>
      </c>
      <c r="BS14" s="174">
        <v>0</v>
      </c>
      <c r="BT14" s="175">
        <v>0</v>
      </c>
      <c r="BU14" s="175">
        <v>0</v>
      </c>
      <c r="BV14" s="175">
        <v>0</v>
      </c>
      <c r="BW14" s="175">
        <v>0</v>
      </c>
      <c r="BX14" s="175">
        <v>0</v>
      </c>
      <c r="BY14" s="175">
        <v>0</v>
      </c>
      <c r="BZ14" s="175">
        <v>0</v>
      </c>
      <c r="CA14" s="175">
        <v>0</v>
      </c>
      <c r="CB14" s="175">
        <v>0</v>
      </c>
      <c r="CC14" s="175">
        <v>0</v>
      </c>
      <c r="CD14" s="175">
        <v>0</v>
      </c>
      <c r="CE14" s="175">
        <v>0</v>
      </c>
      <c r="CF14" s="175">
        <v>0</v>
      </c>
      <c r="CG14" s="175">
        <v>0</v>
      </c>
      <c r="CH14" s="175">
        <v>0</v>
      </c>
      <c r="CI14" s="175">
        <v>0</v>
      </c>
      <c r="CJ14" s="175">
        <v>0</v>
      </c>
      <c r="CK14" s="175">
        <v>0</v>
      </c>
      <c r="CL14" s="175">
        <v>0</v>
      </c>
      <c r="CM14" s="171">
        <f>CM15+CM25+CM35+CM45</f>
        <v>17741.88</v>
      </c>
      <c r="CN14" s="160">
        <v>583</v>
      </c>
      <c r="CO14" s="160">
        <v>3775.75</v>
      </c>
      <c r="CP14" s="174">
        <v>0</v>
      </c>
      <c r="CQ14" s="96"/>
      <c r="CR14" s="96"/>
      <c r="CS14" s="96"/>
      <c r="CT14" s="96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6"/>
      <c r="DJ14" s="96"/>
      <c r="DK14" s="96"/>
      <c r="DL14" s="96"/>
    </row>
    <row r="15" spans="1:116">
      <c r="A15" s="56">
        <v>1</v>
      </c>
      <c r="B15" s="34" t="s">
        <v>144</v>
      </c>
      <c r="C15" s="155">
        <f>D15+U15+AP15+BO15+CM15</f>
        <v>175595.72</v>
      </c>
      <c r="D15" s="162">
        <f>SUM(D16:D24)</f>
        <v>8392.93</v>
      </c>
      <c r="E15" s="163">
        <f>SUM(E16:E24)</f>
        <v>34</v>
      </c>
      <c r="F15" s="163"/>
      <c r="G15" s="163">
        <f t="shared" ref="G15:S15" si="3">SUM(G16:G24)</f>
        <v>128.6</v>
      </c>
      <c r="H15" s="163">
        <f t="shared" si="3"/>
        <v>99.6</v>
      </c>
      <c r="I15" s="163">
        <f t="shared" si="3"/>
        <v>18</v>
      </c>
      <c r="J15" s="163">
        <f t="shared" si="3"/>
        <v>1</v>
      </c>
      <c r="K15" s="163">
        <f t="shared" si="3"/>
        <v>1</v>
      </c>
      <c r="L15" s="163">
        <f t="shared" si="3"/>
        <v>0</v>
      </c>
      <c r="M15" s="163">
        <f t="shared" si="3"/>
        <v>0</v>
      </c>
      <c r="N15" s="163">
        <f t="shared" si="3"/>
        <v>0</v>
      </c>
      <c r="O15" s="163">
        <f t="shared" si="3"/>
        <v>0</v>
      </c>
      <c r="P15" s="163">
        <f t="shared" si="3"/>
        <v>0</v>
      </c>
      <c r="Q15" s="163">
        <f t="shared" si="3"/>
        <v>710</v>
      </c>
      <c r="R15" s="163">
        <f t="shared" si="3"/>
        <v>0</v>
      </c>
      <c r="S15" s="163">
        <f t="shared" si="3"/>
        <v>1</v>
      </c>
      <c r="T15" s="85">
        <f>SUM(T16:T24)</f>
        <v>7408.73</v>
      </c>
      <c r="U15" s="162">
        <f>SUM(U16:U24)</f>
        <v>147044</v>
      </c>
      <c r="V15" s="163">
        <f t="shared" ref="V15:AM15" si="4">SUM(V16:V24)</f>
        <v>40</v>
      </c>
      <c r="W15" s="163">
        <f t="shared" si="4"/>
        <v>0</v>
      </c>
      <c r="X15" s="163">
        <f t="shared" si="4"/>
        <v>0</v>
      </c>
      <c r="Y15" s="163">
        <f t="shared" si="4"/>
        <v>1300</v>
      </c>
      <c r="Z15" s="163">
        <f t="shared" si="4"/>
        <v>0</v>
      </c>
      <c r="AA15" s="163">
        <f t="shared" si="4"/>
        <v>0</v>
      </c>
      <c r="AB15" s="163">
        <f t="shared" si="4"/>
        <v>0</v>
      </c>
      <c r="AC15" s="163">
        <f t="shared" si="4"/>
        <v>0</v>
      </c>
      <c r="AD15" s="163">
        <f t="shared" si="4"/>
        <v>0</v>
      </c>
      <c r="AE15" s="163">
        <f t="shared" si="4"/>
        <v>0</v>
      </c>
      <c r="AF15" s="163">
        <f t="shared" si="4"/>
        <v>0</v>
      </c>
      <c r="AG15" s="163">
        <f t="shared" si="4"/>
        <v>145704</v>
      </c>
      <c r="AH15" s="163">
        <f t="shared" si="4"/>
        <v>0</v>
      </c>
      <c r="AI15" s="163">
        <f t="shared" si="4"/>
        <v>0</v>
      </c>
      <c r="AJ15" s="163">
        <f t="shared" si="4"/>
        <v>0</v>
      </c>
      <c r="AK15" s="163">
        <f t="shared" si="4"/>
        <v>0</v>
      </c>
      <c r="AL15" s="163">
        <f t="shared" si="4"/>
        <v>0</v>
      </c>
      <c r="AM15" s="163">
        <f t="shared" si="4"/>
        <v>0</v>
      </c>
      <c r="AN15" s="176">
        <v>0</v>
      </c>
      <c r="AO15" s="177">
        <v>0</v>
      </c>
      <c r="AP15" s="162">
        <f>SUM(AP16:AP24)</f>
        <v>15632.09</v>
      </c>
      <c r="AQ15" s="163">
        <f>SUM(AQ16:AQ24)</f>
        <v>700.01</v>
      </c>
      <c r="AR15" s="163">
        <f t="shared" ref="AR15:BN15" si="5">SUM(AR16:AR24)</f>
        <v>2705.78</v>
      </c>
      <c r="AS15" s="163">
        <f t="shared" si="5"/>
        <v>0</v>
      </c>
      <c r="AT15" s="163">
        <f t="shared" si="5"/>
        <v>0</v>
      </c>
      <c r="AU15" s="163">
        <f t="shared" si="5"/>
        <v>482.7</v>
      </c>
      <c r="AV15" s="178">
        <f t="shared" si="5"/>
        <v>119.02500000000001</v>
      </c>
      <c r="AW15" s="163">
        <f t="shared" si="5"/>
        <v>4817.8150000000005</v>
      </c>
      <c r="AX15" s="163">
        <f t="shared" si="5"/>
        <v>0</v>
      </c>
      <c r="AY15" s="163">
        <f t="shared" si="5"/>
        <v>0</v>
      </c>
      <c r="AZ15" s="163">
        <f t="shared" si="5"/>
        <v>0</v>
      </c>
      <c r="BA15" s="163">
        <f t="shared" si="5"/>
        <v>0</v>
      </c>
      <c r="BB15" s="163">
        <f t="shared" si="5"/>
        <v>592.45000000000005</v>
      </c>
      <c r="BC15" s="163">
        <f t="shared" si="5"/>
        <v>0</v>
      </c>
      <c r="BD15" s="163">
        <f t="shared" si="5"/>
        <v>0</v>
      </c>
      <c r="BE15" s="163">
        <f t="shared" si="5"/>
        <v>0</v>
      </c>
      <c r="BF15" s="163">
        <f t="shared" si="5"/>
        <v>0</v>
      </c>
      <c r="BG15" s="163">
        <f t="shared" si="5"/>
        <v>0</v>
      </c>
      <c r="BH15" s="163">
        <f t="shared" si="5"/>
        <v>15</v>
      </c>
      <c r="BI15" s="163">
        <f t="shared" si="5"/>
        <v>6182.21</v>
      </c>
      <c r="BJ15" s="163">
        <f t="shared" si="5"/>
        <v>15</v>
      </c>
      <c r="BK15" s="163">
        <f t="shared" si="5"/>
        <v>0</v>
      </c>
      <c r="BL15" s="163">
        <f t="shared" si="5"/>
        <v>2.1</v>
      </c>
      <c r="BM15" s="163">
        <f t="shared" si="5"/>
        <v>0</v>
      </c>
      <c r="BN15" s="163">
        <f t="shared" si="5"/>
        <v>0</v>
      </c>
      <c r="BO15" s="162">
        <f>SUM(BO16:BO24)</f>
        <v>963.7</v>
      </c>
      <c r="BP15" s="163">
        <f>SUM(BP16:BP24)</f>
        <v>862.7</v>
      </c>
      <c r="BQ15" s="163">
        <f>SUM(BQ16:BQ24)</f>
        <v>101</v>
      </c>
      <c r="BR15" s="163">
        <f>SUM(BR16:BR24)</f>
        <v>0</v>
      </c>
      <c r="BS15" s="163">
        <f>SUM(BS16:BS24)</f>
        <v>0</v>
      </c>
      <c r="BT15" s="179">
        <v>0</v>
      </c>
      <c r="BU15" s="179">
        <v>0</v>
      </c>
      <c r="BV15" s="179">
        <v>0</v>
      </c>
      <c r="BW15" s="179">
        <v>0</v>
      </c>
      <c r="BX15" s="179">
        <v>0</v>
      </c>
      <c r="BY15" s="179">
        <v>0</v>
      </c>
      <c r="BZ15" s="179">
        <v>0</v>
      </c>
      <c r="CA15" s="179">
        <v>0</v>
      </c>
      <c r="CB15" s="179">
        <v>0</v>
      </c>
      <c r="CC15" s="179">
        <v>0</v>
      </c>
      <c r="CD15" s="179">
        <v>0</v>
      </c>
      <c r="CE15" s="179">
        <v>0</v>
      </c>
      <c r="CF15" s="179">
        <v>0</v>
      </c>
      <c r="CG15" s="179">
        <v>0</v>
      </c>
      <c r="CH15" s="179">
        <v>0</v>
      </c>
      <c r="CI15" s="179">
        <v>0</v>
      </c>
      <c r="CJ15" s="179">
        <v>0</v>
      </c>
      <c r="CK15" s="179">
        <v>0</v>
      </c>
      <c r="CL15" s="179">
        <v>0</v>
      </c>
      <c r="CM15" s="162">
        <f>SUM(CM16:CM24)</f>
        <v>3563</v>
      </c>
      <c r="CN15" s="163">
        <f>SUM(CN16:CN24)</f>
        <v>250</v>
      </c>
      <c r="CO15" s="163">
        <f>SUM(CO16:CO24)</f>
        <v>3313</v>
      </c>
      <c r="CP15" s="434">
        <f>SUM(CP16:CP24)</f>
        <v>0</v>
      </c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</row>
    <row r="16" spans="1:116">
      <c r="A16" s="56"/>
      <c r="B16" s="433" t="s">
        <v>149</v>
      </c>
      <c r="C16" s="156"/>
      <c r="D16" s="164">
        <f>SUM(E16:T16)</f>
        <v>19.600000000000001</v>
      </c>
      <c r="E16" s="219"/>
      <c r="F16" s="219"/>
      <c r="G16" s="220"/>
      <c r="H16" s="219"/>
      <c r="I16" s="219"/>
      <c r="J16" s="219"/>
      <c r="K16" s="220"/>
      <c r="L16" s="165"/>
      <c r="M16" s="165"/>
      <c r="N16" s="165"/>
      <c r="O16" s="165"/>
      <c r="P16" s="165"/>
      <c r="Q16" s="165"/>
      <c r="R16" s="165"/>
      <c r="S16" s="165"/>
      <c r="T16" s="85">
        <v>19.600000000000001</v>
      </c>
      <c r="U16" s="164">
        <f>SUM(V16:AN16)</f>
        <v>0</v>
      </c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77"/>
      <c r="AP16" s="164">
        <f>SUM(AQ16:BN16)</f>
        <v>416.5</v>
      </c>
      <c r="AQ16" s="166"/>
      <c r="AR16" s="166">
        <v>2</v>
      </c>
      <c r="AS16" s="166"/>
      <c r="AT16" s="166"/>
      <c r="AU16" s="181">
        <v>0</v>
      </c>
      <c r="AV16" s="182"/>
      <c r="AW16" s="166">
        <v>414.5</v>
      </c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>
        <v>0</v>
      </c>
      <c r="BJ16" s="166"/>
      <c r="BK16" s="166"/>
      <c r="BL16" s="166"/>
      <c r="BM16" s="166"/>
      <c r="BN16" s="166"/>
      <c r="BO16" s="164">
        <f>SUM(BP16:BS16)</f>
        <v>0</v>
      </c>
      <c r="BP16" s="166"/>
      <c r="BQ16" s="166"/>
      <c r="BR16" s="166"/>
      <c r="BS16" s="181"/>
      <c r="BT16" s="166"/>
      <c r="BU16" s="166"/>
      <c r="BV16" s="166"/>
      <c r="BW16" s="166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4">
        <f>SUM(CN16:CP16)</f>
        <v>0</v>
      </c>
      <c r="CN16" s="166"/>
      <c r="CO16" s="166"/>
      <c r="CP16" s="181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</row>
    <row r="17" spans="1:116">
      <c r="A17" s="56"/>
      <c r="B17" s="433" t="s">
        <v>150</v>
      </c>
      <c r="C17" s="156"/>
      <c r="D17" s="164">
        <f>SUM(E17:T17)</f>
        <v>40.020000000000003</v>
      </c>
      <c r="E17" s="219"/>
      <c r="F17" s="219"/>
      <c r="G17" s="219"/>
      <c r="H17" s="219"/>
      <c r="I17" s="219"/>
      <c r="J17" s="219"/>
      <c r="K17" s="219"/>
      <c r="L17" s="165"/>
      <c r="M17" s="165"/>
      <c r="N17" s="165"/>
      <c r="O17" s="165"/>
      <c r="P17" s="165"/>
      <c r="Q17" s="165"/>
      <c r="R17" s="165"/>
      <c r="S17" s="165"/>
      <c r="T17" s="85">
        <f>20%*200.1</f>
        <v>40.020000000000003</v>
      </c>
      <c r="U17" s="164">
        <f t="shared" ref="U17:U24" si="6">SUM(V17:AN17)</f>
        <v>0</v>
      </c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77"/>
      <c r="AP17" s="164">
        <f t="shared" ref="AP17:AP24" si="7">SUM(AQ17:BN17)</f>
        <v>317.90000000000003</v>
      </c>
      <c r="AQ17" s="213">
        <v>6.9</v>
      </c>
      <c r="AR17" s="213">
        <v>64.5</v>
      </c>
      <c r="AS17" s="213"/>
      <c r="AT17" s="213"/>
      <c r="AU17" s="214">
        <v>3.8</v>
      </c>
      <c r="AV17" s="215"/>
      <c r="AW17" s="213">
        <v>218.9</v>
      </c>
      <c r="AX17" s="213"/>
      <c r="AY17" s="213"/>
      <c r="AZ17" s="213"/>
      <c r="BA17" s="213"/>
      <c r="BB17" s="213">
        <v>1.7</v>
      </c>
      <c r="BC17" s="213"/>
      <c r="BD17" s="213"/>
      <c r="BE17" s="213"/>
      <c r="BF17" s="213"/>
      <c r="BG17" s="213"/>
      <c r="BH17" s="213"/>
      <c r="BI17" s="213">
        <v>20</v>
      </c>
      <c r="BJ17" s="213"/>
      <c r="BK17" s="213"/>
      <c r="BL17" s="213">
        <v>2.1</v>
      </c>
      <c r="BM17" s="166"/>
      <c r="BN17" s="166"/>
      <c r="BO17" s="164">
        <f t="shared" ref="BO17:BO24" si="8">SUM(BP17:BS17)</f>
        <v>4.7</v>
      </c>
      <c r="BP17" s="166">
        <v>3.7</v>
      </c>
      <c r="BQ17" s="166">
        <v>1</v>
      </c>
      <c r="BR17" s="166"/>
      <c r="BS17" s="181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4">
        <f t="shared" ref="CM17:CM24" si="9">SUM(CN17:CP17)</f>
        <v>0</v>
      </c>
      <c r="CN17" s="166"/>
      <c r="CO17" s="166"/>
      <c r="CP17" s="181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</row>
    <row r="18" spans="1:116">
      <c r="A18" s="56"/>
      <c r="B18" s="433" t="s">
        <v>151</v>
      </c>
      <c r="C18" s="156"/>
      <c r="D18" s="164">
        <f t="shared" ref="D18:D24" si="10">SUM(E18:T18)</f>
        <v>0</v>
      </c>
      <c r="E18" s="219"/>
      <c r="F18" s="219"/>
      <c r="G18" s="219"/>
      <c r="H18" s="219"/>
      <c r="I18" s="219"/>
      <c r="J18" s="219"/>
      <c r="K18" s="219"/>
      <c r="L18" s="165"/>
      <c r="M18" s="165"/>
      <c r="N18" s="165"/>
      <c r="O18" s="165"/>
      <c r="P18" s="165"/>
      <c r="Q18" s="165" t="s">
        <v>183</v>
      </c>
      <c r="R18" s="165"/>
      <c r="S18" s="165"/>
      <c r="T18" s="85"/>
      <c r="U18" s="164">
        <f t="shared" si="6"/>
        <v>0</v>
      </c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77"/>
      <c r="AP18" s="164">
        <f t="shared" si="7"/>
        <v>4087</v>
      </c>
      <c r="AQ18" s="166">
        <f>261+163</f>
        <v>424</v>
      </c>
      <c r="AR18" s="166">
        <v>1095</v>
      </c>
      <c r="AS18" s="166"/>
      <c r="AT18" s="166"/>
      <c r="AU18" s="181">
        <v>44</v>
      </c>
      <c r="AV18" s="182"/>
      <c r="AW18" s="166">
        <v>2524</v>
      </c>
      <c r="AX18" s="166"/>
      <c r="AY18" s="166"/>
      <c r="AZ18" s="166"/>
      <c r="BA18" s="166"/>
      <c r="BB18" s="166"/>
      <c r="BC18" s="166"/>
      <c r="BD18" s="166"/>
      <c r="BE18" s="166"/>
      <c r="BF18" s="166"/>
      <c r="BG18" s="166"/>
      <c r="BH18" s="166"/>
      <c r="BI18" s="166">
        <v>0</v>
      </c>
      <c r="BJ18" s="166"/>
      <c r="BK18" s="166"/>
      <c r="BL18" s="166">
        <v>0</v>
      </c>
      <c r="BM18" s="166"/>
      <c r="BN18" s="166"/>
      <c r="BO18" s="164">
        <f t="shared" si="8"/>
        <v>659</v>
      </c>
      <c r="BP18" s="166">
        <v>659</v>
      </c>
      <c r="BQ18" s="166"/>
      <c r="BR18" s="166"/>
      <c r="BS18" s="181"/>
      <c r="BT18" s="166"/>
      <c r="BU18" s="166"/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4">
        <f t="shared" si="9"/>
        <v>63</v>
      </c>
      <c r="CN18" s="166"/>
      <c r="CO18" s="166">
        <v>63</v>
      </c>
      <c r="CP18" s="181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</row>
    <row r="19" spans="1:116">
      <c r="A19" s="460"/>
      <c r="B19" s="433" t="s">
        <v>152</v>
      </c>
      <c r="C19" s="156"/>
      <c r="D19" s="164">
        <f t="shared" si="10"/>
        <v>87.1</v>
      </c>
      <c r="E19" s="219"/>
      <c r="F19" s="219"/>
      <c r="G19" s="220">
        <v>8.1</v>
      </c>
      <c r="H19" s="219"/>
      <c r="I19" s="219">
        <v>18</v>
      </c>
      <c r="J19" s="219"/>
      <c r="K19" s="219"/>
      <c r="L19" s="165"/>
      <c r="M19" s="165"/>
      <c r="N19" s="165"/>
      <c r="O19" s="165"/>
      <c r="P19" s="165"/>
      <c r="Q19" s="165"/>
      <c r="R19" s="165"/>
      <c r="S19" s="165"/>
      <c r="T19" s="85">
        <v>61</v>
      </c>
      <c r="U19" s="164">
        <f t="shared" si="6"/>
        <v>145893</v>
      </c>
      <c r="V19" s="180">
        <v>40</v>
      </c>
      <c r="W19" s="180"/>
      <c r="X19" s="180"/>
      <c r="Y19" s="180">
        <v>1300</v>
      </c>
      <c r="Z19" s="180"/>
      <c r="AA19" s="180"/>
      <c r="AB19" s="180"/>
      <c r="AC19" s="180"/>
      <c r="AD19" s="180"/>
      <c r="AE19" s="180"/>
      <c r="AF19" s="180"/>
      <c r="AG19" s="180">
        <v>144553</v>
      </c>
      <c r="AH19" s="180"/>
      <c r="AI19" s="180"/>
      <c r="AJ19" s="180"/>
      <c r="AK19" s="180"/>
      <c r="AL19" s="180"/>
      <c r="AM19" s="180"/>
      <c r="AN19" s="180"/>
      <c r="AO19" s="177"/>
      <c r="AP19" s="164">
        <f t="shared" si="7"/>
        <v>55.2</v>
      </c>
      <c r="AQ19" s="166"/>
      <c r="AR19" s="166">
        <v>3.5</v>
      </c>
      <c r="AS19" s="166"/>
      <c r="AT19" s="166"/>
      <c r="AU19" s="181">
        <v>18.7</v>
      </c>
      <c r="AV19" s="182"/>
      <c r="AW19" s="166">
        <v>33</v>
      </c>
      <c r="AX19" s="166"/>
      <c r="AY19" s="166"/>
      <c r="AZ19" s="166"/>
      <c r="BA19" s="166"/>
      <c r="BB19" s="166"/>
      <c r="BC19" s="166"/>
      <c r="BD19" s="166"/>
      <c r="BE19" s="166"/>
      <c r="BF19" s="166"/>
      <c r="BG19" s="166"/>
      <c r="BH19" s="166"/>
      <c r="BI19" s="166"/>
      <c r="BJ19" s="166"/>
      <c r="BK19" s="166"/>
      <c r="BL19" s="166"/>
      <c r="BM19" s="166"/>
      <c r="BN19" s="166"/>
      <c r="BO19" s="164">
        <f t="shared" si="8"/>
        <v>0</v>
      </c>
      <c r="BP19" s="166"/>
      <c r="BQ19" s="166"/>
      <c r="BR19" s="166"/>
      <c r="BS19" s="181"/>
      <c r="BT19" s="166"/>
      <c r="BU19" s="166"/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4">
        <f t="shared" si="9"/>
        <v>0</v>
      </c>
      <c r="CN19" s="166"/>
      <c r="CO19" s="166"/>
      <c r="CP19" s="181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  <c r="DL19" s="98"/>
    </row>
    <row r="20" spans="1:116">
      <c r="A20" s="460"/>
      <c r="B20" s="433" t="s">
        <v>153</v>
      </c>
      <c r="C20" s="156"/>
      <c r="D20" s="164">
        <f>SUM(E20:T20)</f>
        <v>257.10000000000002</v>
      </c>
      <c r="E20" s="220">
        <v>34</v>
      </c>
      <c r="F20" s="219"/>
      <c r="G20" s="220">
        <v>120.5</v>
      </c>
      <c r="H20" s="220">
        <v>99.6</v>
      </c>
      <c r="I20" s="219"/>
      <c r="J20" s="219"/>
      <c r="K20" s="219"/>
      <c r="L20" s="165"/>
      <c r="M20" s="165"/>
      <c r="N20" s="165"/>
      <c r="O20" s="165"/>
      <c r="P20" s="165"/>
      <c r="Q20" s="165"/>
      <c r="R20" s="165"/>
      <c r="S20" s="165">
        <v>0</v>
      </c>
      <c r="T20" s="85">
        <v>3</v>
      </c>
      <c r="U20" s="164">
        <f t="shared" si="6"/>
        <v>166</v>
      </c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>
        <v>166</v>
      </c>
      <c r="AH20" s="180"/>
      <c r="AI20" s="180"/>
      <c r="AJ20" s="180"/>
      <c r="AK20" s="180"/>
      <c r="AL20" s="180"/>
      <c r="AM20" s="180"/>
      <c r="AN20" s="180"/>
      <c r="AO20" s="177"/>
      <c r="AP20" s="164">
        <f t="shared" si="7"/>
        <v>727.5</v>
      </c>
      <c r="AQ20" s="166">
        <v>89</v>
      </c>
      <c r="AR20" s="166">
        <v>427.5</v>
      </c>
      <c r="AS20" s="166"/>
      <c r="AT20" s="166"/>
      <c r="AU20" s="181">
        <v>0</v>
      </c>
      <c r="AV20" s="182"/>
      <c r="AW20" s="166">
        <v>131</v>
      </c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>
        <v>65</v>
      </c>
      <c r="BJ20" s="166">
        <v>15</v>
      </c>
      <c r="BK20" s="166"/>
      <c r="BL20" s="166"/>
      <c r="BM20" s="166"/>
      <c r="BN20" s="166"/>
      <c r="BO20" s="164">
        <f t="shared" si="8"/>
        <v>0</v>
      </c>
      <c r="BP20" s="166"/>
      <c r="BQ20" s="166"/>
      <c r="BR20" s="166"/>
      <c r="BS20" s="181"/>
      <c r="BT20" s="166"/>
      <c r="BU20" s="166"/>
      <c r="BV20" s="166"/>
      <c r="BW20" s="166"/>
      <c r="BX20" s="166"/>
      <c r="BY20" s="166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4">
        <f t="shared" si="9"/>
        <v>50</v>
      </c>
      <c r="CN20" s="166"/>
      <c r="CO20" s="166">
        <v>50</v>
      </c>
      <c r="CP20" s="181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  <c r="DL20" s="98"/>
    </row>
    <row r="21" spans="1:116">
      <c r="A21" s="460"/>
      <c r="B21" s="433">
        <v>1</v>
      </c>
      <c r="C21" s="156"/>
      <c r="D21" s="164">
        <v>1</v>
      </c>
      <c r="E21" s="165"/>
      <c r="F21" s="165"/>
      <c r="G21" s="165"/>
      <c r="H21" s="165"/>
      <c r="I21" s="165"/>
      <c r="J21" s="165">
        <v>1</v>
      </c>
      <c r="K21" s="165">
        <v>1</v>
      </c>
      <c r="L21" s="165"/>
      <c r="M21" s="165"/>
      <c r="N21" s="165"/>
      <c r="O21" s="165"/>
      <c r="P21" s="165"/>
      <c r="Q21" s="165"/>
      <c r="R21" s="165"/>
      <c r="S21" s="165">
        <v>1</v>
      </c>
      <c r="T21" s="85">
        <v>7</v>
      </c>
      <c r="U21" s="164">
        <f t="shared" si="6"/>
        <v>985</v>
      </c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>
        <v>985</v>
      </c>
      <c r="AH21" s="180"/>
      <c r="AI21" s="180"/>
      <c r="AJ21" s="180"/>
      <c r="AK21" s="180"/>
      <c r="AL21" s="180"/>
      <c r="AM21" s="180"/>
      <c r="AN21" s="180"/>
      <c r="AO21" s="177"/>
      <c r="AP21" s="164">
        <f t="shared" si="7"/>
        <v>1025</v>
      </c>
      <c r="AQ21" s="166"/>
      <c r="AR21" s="166">
        <v>100</v>
      </c>
      <c r="AS21" s="166"/>
      <c r="AT21" s="166"/>
      <c r="AU21" s="181">
        <v>70</v>
      </c>
      <c r="AV21" s="182"/>
      <c r="AW21" s="166">
        <v>330</v>
      </c>
      <c r="AX21" s="166"/>
      <c r="AY21" s="166"/>
      <c r="AZ21" s="166"/>
      <c r="BA21" s="166"/>
      <c r="BB21" s="213">
        <v>75</v>
      </c>
      <c r="BC21" s="166"/>
      <c r="BD21" s="166"/>
      <c r="BE21" s="166"/>
      <c r="BF21" s="166"/>
      <c r="BG21" s="166"/>
      <c r="BH21" s="166"/>
      <c r="BI21" s="166">
        <v>450</v>
      </c>
      <c r="BJ21" s="166"/>
      <c r="BK21" s="166"/>
      <c r="BL21" s="166"/>
      <c r="BM21" s="166"/>
      <c r="BN21" s="166"/>
      <c r="BO21" s="164">
        <f t="shared" si="8"/>
        <v>0</v>
      </c>
      <c r="BP21" s="166"/>
      <c r="BQ21" s="166"/>
      <c r="BR21" s="166"/>
      <c r="BS21" s="181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64">
        <f t="shared" si="9"/>
        <v>0</v>
      </c>
      <c r="CN21" s="166"/>
      <c r="CO21" s="166"/>
      <c r="CP21" s="181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  <c r="DL21" s="98"/>
    </row>
    <row r="22" spans="1:116">
      <c r="A22" s="56"/>
      <c r="B22" s="433" t="s">
        <v>155</v>
      </c>
      <c r="C22" s="156"/>
      <c r="D22" s="164">
        <f>SUM(E22:T22)</f>
        <v>7586.11</v>
      </c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>
        <v>308</v>
      </c>
      <c r="R22" s="165"/>
      <c r="S22" s="165"/>
      <c r="T22" s="85">
        <v>7278.11</v>
      </c>
      <c r="U22" s="164">
        <f t="shared" si="6"/>
        <v>0</v>
      </c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77"/>
      <c r="AP22" s="164">
        <f t="shared" si="7"/>
        <v>90.44</v>
      </c>
      <c r="AQ22" s="213">
        <v>0.61</v>
      </c>
      <c r="AR22" s="213">
        <v>5.88</v>
      </c>
      <c r="AS22" s="213"/>
      <c r="AT22" s="213"/>
      <c r="AU22" s="214"/>
      <c r="AV22" s="215"/>
      <c r="AW22" s="213">
        <v>69.239999999999995</v>
      </c>
      <c r="AX22" s="211"/>
      <c r="AY22" s="211"/>
      <c r="AZ22" s="211"/>
      <c r="BA22" s="211"/>
      <c r="BB22" s="211"/>
      <c r="BC22" s="211"/>
      <c r="BD22" s="211"/>
      <c r="BE22" s="211"/>
      <c r="BF22" s="211"/>
      <c r="BG22" s="211"/>
      <c r="BH22" s="211"/>
      <c r="BI22" s="213">
        <v>14.71</v>
      </c>
      <c r="BJ22" s="166"/>
      <c r="BK22" s="166"/>
      <c r="BL22" s="166"/>
      <c r="BM22" s="166"/>
      <c r="BN22" s="166"/>
      <c r="BO22" s="164">
        <f t="shared" si="8"/>
        <v>0</v>
      </c>
      <c r="BP22" s="166"/>
      <c r="BQ22" s="166"/>
      <c r="BR22" s="166"/>
      <c r="BS22" s="181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4">
        <f t="shared" si="9"/>
        <v>0</v>
      </c>
      <c r="CN22" s="166"/>
      <c r="CO22" s="166"/>
      <c r="CP22" s="181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  <c r="DL22" s="98"/>
    </row>
    <row r="23" spans="1:116">
      <c r="A23" s="56"/>
      <c r="B23" s="433" t="s">
        <v>156</v>
      </c>
      <c r="C23" s="156"/>
      <c r="D23" s="164">
        <f t="shared" si="10"/>
        <v>110</v>
      </c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>
        <v>110</v>
      </c>
      <c r="R23" s="165"/>
      <c r="S23" s="165"/>
      <c r="T23" s="85"/>
      <c r="U23" s="164">
        <f t="shared" si="6"/>
        <v>0</v>
      </c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>
        <v>0</v>
      </c>
      <c r="AH23" s="180"/>
      <c r="AI23" s="180"/>
      <c r="AJ23" s="180"/>
      <c r="AK23" s="180"/>
      <c r="AL23" s="180"/>
      <c r="AM23" s="180"/>
      <c r="AN23" s="180"/>
      <c r="AO23" s="177"/>
      <c r="AP23" s="164">
        <f t="shared" si="7"/>
        <v>7327.55</v>
      </c>
      <c r="AQ23" s="213">
        <v>159.5</v>
      </c>
      <c r="AR23" s="213">
        <v>207.4</v>
      </c>
      <c r="AS23" s="213"/>
      <c r="AT23" s="213"/>
      <c r="AU23" s="214">
        <v>346.2</v>
      </c>
      <c r="AV23" s="215">
        <v>119.02500000000001</v>
      </c>
      <c r="AW23" s="213">
        <v>347.17500000000001</v>
      </c>
      <c r="AX23" s="213"/>
      <c r="AY23" s="213"/>
      <c r="AZ23" s="213"/>
      <c r="BA23" s="213"/>
      <c r="BB23" s="213">
        <v>515.75</v>
      </c>
      <c r="BC23" s="213"/>
      <c r="BD23" s="213"/>
      <c r="BE23" s="213"/>
      <c r="BF23" s="213"/>
      <c r="BG23" s="213"/>
      <c r="BH23" s="213"/>
      <c r="BI23" s="213">
        <v>5632.5</v>
      </c>
      <c r="BJ23" s="166"/>
      <c r="BK23" s="166"/>
      <c r="BL23" s="166"/>
      <c r="BM23" s="166"/>
      <c r="BN23" s="166"/>
      <c r="BO23" s="164">
        <f t="shared" si="8"/>
        <v>0</v>
      </c>
      <c r="BP23" s="166"/>
      <c r="BQ23" s="166"/>
      <c r="BR23" s="166"/>
      <c r="BS23" s="181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4">
        <f t="shared" si="9"/>
        <v>0</v>
      </c>
      <c r="CN23" s="166"/>
      <c r="CO23" s="166"/>
      <c r="CP23" s="181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</row>
    <row r="24" spans="1:116">
      <c r="A24" s="56"/>
      <c r="B24" s="433" t="s">
        <v>157</v>
      </c>
      <c r="C24" s="156"/>
      <c r="D24" s="164">
        <f t="shared" si="10"/>
        <v>292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>
        <v>292</v>
      </c>
      <c r="R24" s="165"/>
      <c r="S24" s="165"/>
      <c r="T24" s="85"/>
      <c r="U24" s="164">
        <f t="shared" si="6"/>
        <v>0</v>
      </c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77"/>
      <c r="AP24" s="164">
        <f t="shared" si="7"/>
        <v>1585</v>
      </c>
      <c r="AQ24" s="213">
        <v>20</v>
      </c>
      <c r="AR24" s="213">
        <v>800</v>
      </c>
      <c r="AS24" s="213"/>
      <c r="AT24" s="213"/>
      <c r="AU24" s="214"/>
      <c r="AV24" s="215"/>
      <c r="AW24" s="213">
        <v>750</v>
      </c>
      <c r="AX24" s="213"/>
      <c r="AY24" s="213"/>
      <c r="AZ24" s="213"/>
      <c r="BA24" s="213"/>
      <c r="BB24" s="213"/>
      <c r="BC24" s="213"/>
      <c r="BD24" s="213"/>
      <c r="BE24" s="213"/>
      <c r="BF24" s="213"/>
      <c r="BG24" s="213"/>
      <c r="BH24" s="213">
        <v>15</v>
      </c>
      <c r="BI24" s="213"/>
      <c r="BJ24" s="166"/>
      <c r="BK24" s="166"/>
      <c r="BL24" s="166"/>
      <c r="BM24" s="166"/>
      <c r="BN24" s="166"/>
      <c r="BO24" s="164">
        <f t="shared" si="8"/>
        <v>300</v>
      </c>
      <c r="BP24" s="166">
        <v>200</v>
      </c>
      <c r="BQ24" s="166">
        <v>100</v>
      </c>
      <c r="BR24" s="166"/>
      <c r="BS24" s="181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4">
        <f t="shared" si="9"/>
        <v>3450</v>
      </c>
      <c r="CN24" s="166">
        <v>250</v>
      </c>
      <c r="CO24" s="166">
        <v>3200</v>
      </c>
      <c r="CP24" s="181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</row>
    <row r="25" spans="1:116">
      <c r="A25" s="34">
        <v>2</v>
      </c>
      <c r="B25" s="34" t="s">
        <v>145</v>
      </c>
      <c r="C25" s="155">
        <f>D25+U25+AP25+BO25+CM25</f>
        <v>64112.209999999992</v>
      </c>
      <c r="D25" s="162">
        <f>SUM(D26:D34)</f>
        <v>7658.7</v>
      </c>
      <c r="E25" s="163">
        <f t="shared" ref="E25:S25" si="11">SUM(E26:E34)</f>
        <v>28</v>
      </c>
      <c r="F25" s="163">
        <f t="shared" si="11"/>
        <v>0</v>
      </c>
      <c r="G25" s="163">
        <f t="shared" si="11"/>
        <v>130.60000000000002</v>
      </c>
      <c r="H25" s="163">
        <f t="shared" si="11"/>
        <v>58.2</v>
      </c>
      <c r="I25" s="163">
        <f t="shared" si="11"/>
        <v>0</v>
      </c>
      <c r="J25" s="163">
        <f t="shared" si="11"/>
        <v>0</v>
      </c>
      <c r="K25" s="163">
        <f t="shared" si="11"/>
        <v>1.4</v>
      </c>
      <c r="L25" s="163">
        <f t="shared" si="11"/>
        <v>0</v>
      </c>
      <c r="M25" s="163">
        <f t="shared" si="11"/>
        <v>0</v>
      </c>
      <c r="N25" s="163">
        <f t="shared" si="11"/>
        <v>0</v>
      </c>
      <c r="O25" s="163">
        <f t="shared" si="11"/>
        <v>0</v>
      </c>
      <c r="P25" s="163">
        <f t="shared" si="11"/>
        <v>0</v>
      </c>
      <c r="Q25" s="163">
        <v>1.44</v>
      </c>
      <c r="R25" s="163">
        <f t="shared" si="11"/>
        <v>0</v>
      </c>
      <c r="S25" s="163">
        <f t="shared" si="11"/>
        <v>7.3</v>
      </c>
      <c r="T25" s="85">
        <f>SUM(T26:T34)</f>
        <v>7137.5899999999992</v>
      </c>
      <c r="U25" s="162">
        <f>SUM(U26:U34)</f>
        <v>37248</v>
      </c>
      <c r="V25" s="163">
        <f t="shared" ref="V25:AN25" si="12">SUM(V26:V34)</f>
        <v>0</v>
      </c>
      <c r="W25" s="163">
        <f t="shared" si="12"/>
        <v>0</v>
      </c>
      <c r="X25" s="163">
        <f t="shared" si="12"/>
        <v>0</v>
      </c>
      <c r="Y25" s="163">
        <f t="shared" si="12"/>
        <v>8</v>
      </c>
      <c r="Z25" s="163">
        <f t="shared" si="12"/>
        <v>0</v>
      </c>
      <c r="AA25" s="163">
        <f t="shared" si="12"/>
        <v>0</v>
      </c>
      <c r="AB25" s="163">
        <f t="shared" si="12"/>
        <v>0</v>
      </c>
      <c r="AC25" s="163">
        <f t="shared" si="12"/>
        <v>0</v>
      </c>
      <c r="AD25" s="163">
        <f t="shared" si="12"/>
        <v>0</v>
      </c>
      <c r="AE25" s="163">
        <f t="shared" si="12"/>
        <v>0</v>
      </c>
      <c r="AF25" s="163">
        <f t="shared" si="12"/>
        <v>0</v>
      </c>
      <c r="AG25" s="163">
        <f t="shared" si="12"/>
        <v>37240</v>
      </c>
      <c r="AH25" s="163">
        <f t="shared" si="12"/>
        <v>0</v>
      </c>
      <c r="AI25" s="163">
        <f t="shared" si="12"/>
        <v>0</v>
      </c>
      <c r="AJ25" s="163">
        <f t="shared" si="12"/>
        <v>0</v>
      </c>
      <c r="AK25" s="163">
        <f t="shared" si="12"/>
        <v>0</v>
      </c>
      <c r="AL25" s="163">
        <f t="shared" si="12"/>
        <v>0</v>
      </c>
      <c r="AM25" s="163">
        <f t="shared" si="12"/>
        <v>0</v>
      </c>
      <c r="AN25" s="163">
        <f t="shared" si="12"/>
        <v>0</v>
      </c>
      <c r="AO25" s="177">
        <v>0</v>
      </c>
      <c r="AP25" s="162">
        <f>SUM(AP26:AP34)</f>
        <v>13687.029999999999</v>
      </c>
      <c r="AQ25" s="163">
        <f t="shared" ref="AQ25:BN25" si="13">SUM(AQ26:AQ34)</f>
        <v>1267</v>
      </c>
      <c r="AR25" s="163">
        <f t="shared" si="13"/>
        <v>2032.7099999999998</v>
      </c>
      <c r="AS25" s="163">
        <f t="shared" si="13"/>
        <v>0</v>
      </c>
      <c r="AT25" s="163">
        <f t="shared" si="13"/>
        <v>0</v>
      </c>
      <c r="AU25" s="163">
        <f t="shared" si="13"/>
        <v>541</v>
      </c>
      <c r="AV25" s="163">
        <f t="shared" si="13"/>
        <v>128.9</v>
      </c>
      <c r="AW25" s="163">
        <f t="shared" si="13"/>
        <v>4426.51</v>
      </c>
      <c r="AX25" s="163">
        <f t="shared" si="13"/>
        <v>0</v>
      </c>
      <c r="AY25" s="163">
        <f t="shared" si="13"/>
        <v>0</v>
      </c>
      <c r="AZ25" s="163">
        <f t="shared" si="13"/>
        <v>0</v>
      </c>
      <c r="BA25" s="163">
        <f t="shared" si="13"/>
        <v>0</v>
      </c>
      <c r="BB25" s="163">
        <f t="shared" si="13"/>
        <v>560</v>
      </c>
      <c r="BC25" s="163">
        <f t="shared" si="13"/>
        <v>0</v>
      </c>
      <c r="BD25" s="163">
        <f t="shared" si="13"/>
        <v>0</v>
      </c>
      <c r="BE25" s="163">
        <f t="shared" si="13"/>
        <v>0</v>
      </c>
      <c r="BF25" s="163">
        <f t="shared" si="13"/>
        <v>0</v>
      </c>
      <c r="BG25" s="163">
        <f t="shared" si="13"/>
        <v>0</v>
      </c>
      <c r="BH25" s="163">
        <f t="shared" si="13"/>
        <v>110</v>
      </c>
      <c r="BI25" s="163">
        <f t="shared" si="13"/>
        <v>4611.8099999999995</v>
      </c>
      <c r="BJ25" s="163">
        <f t="shared" si="13"/>
        <v>7</v>
      </c>
      <c r="BK25" s="163">
        <f t="shared" si="13"/>
        <v>0</v>
      </c>
      <c r="BL25" s="163">
        <f t="shared" si="13"/>
        <v>2.1</v>
      </c>
      <c r="BM25" s="163">
        <f t="shared" si="13"/>
        <v>0</v>
      </c>
      <c r="BN25" s="163">
        <f t="shared" si="13"/>
        <v>0</v>
      </c>
      <c r="BO25" s="162">
        <f>SUM(BO26:BO34)</f>
        <v>1281.5999999999999</v>
      </c>
      <c r="BP25" s="163">
        <f>SUM(BP26:BP34)</f>
        <v>1019</v>
      </c>
      <c r="BQ25" s="163">
        <f>SUM(BQ26:BQ34)</f>
        <v>262.60000000000002</v>
      </c>
      <c r="BR25" s="163">
        <f>SUM(BR26:BR34)</f>
        <v>0</v>
      </c>
      <c r="BS25" s="163">
        <f>SUM(BS26:BS34)</f>
        <v>0</v>
      </c>
      <c r="BT25" s="179">
        <v>0</v>
      </c>
      <c r="BU25" s="179">
        <v>0</v>
      </c>
      <c r="BV25" s="179">
        <v>0</v>
      </c>
      <c r="BW25" s="179">
        <v>0</v>
      </c>
      <c r="BX25" s="179">
        <v>0</v>
      </c>
      <c r="BY25" s="179">
        <v>0</v>
      </c>
      <c r="BZ25" s="179">
        <v>0</v>
      </c>
      <c r="CA25" s="179">
        <v>0</v>
      </c>
      <c r="CB25" s="179">
        <v>0</v>
      </c>
      <c r="CC25" s="179">
        <v>0</v>
      </c>
      <c r="CD25" s="179">
        <v>0</v>
      </c>
      <c r="CE25" s="179">
        <v>0</v>
      </c>
      <c r="CF25" s="179">
        <v>0</v>
      </c>
      <c r="CG25" s="179">
        <v>0</v>
      </c>
      <c r="CH25" s="179">
        <v>0</v>
      </c>
      <c r="CI25" s="179">
        <v>0</v>
      </c>
      <c r="CJ25" s="179">
        <v>0</v>
      </c>
      <c r="CK25" s="179">
        <v>0</v>
      </c>
      <c r="CL25" s="179">
        <v>0</v>
      </c>
      <c r="CM25" s="162">
        <f>SUM(CM26:CM34)</f>
        <v>4236.88</v>
      </c>
      <c r="CN25" s="163">
        <f>SUM(CN26:CN34)</f>
        <v>240</v>
      </c>
      <c r="CO25" s="163">
        <f>SUM(CO26:CO34)</f>
        <v>3996.88</v>
      </c>
      <c r="CP25" s="434">
        <f>SUM(CP26:CP34)</f>
        <v>0</v>
      </c>
      <c r="CQ25" s="99"/>
      <c r="CR25" s="99"/>
      <c r="CS25" s="99"/>
      <c r="CT25" s="99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</row>
    <row r="26" spans="1:116">
      <c r="A26" s="34"/>
      <c r="B26" s="433" t="s">
        <v>149</v>
      </c>
      <c r="C26" s="156"/>
      <c r="D26" s="164">
        <f t="shared" ref="D26:D34" si="14">SUM(E26:T26)</f>
        <v>33.800000000000004</v>
      </c>
      <c r="E26" s="219"/>
      <c r="F26" s="219"/>
      <c r="G26" s="220">
        <v>2.2999999999999998</v>
      </c>
      <c r="H26" s="219"/>
      <c r="I26" s="219"/>
      <c r="J26" s="219"/>
      <c r="K26" s="220">
        <v>1.4</v>
      </c>
      <c r="L26" s="219"/>
      <c r="M26" s="219"/>
      <c r="N26" s="219"/>
      <c r="O26" s="219"/>
      <c r="P26" s="219"/>
      <c r="Q26" s="219"/>
      <c r="R26" s="219"/>
      <c r="S26" s="219"/>
      <c r="T26" s="85">
        <v>30.1</v>
      </c>
      <c r="U26" s="164">
        <f t="shared" ref="U26:U34" si="15">SUM(V26:AN26)</f>
        <v>0</v>
      </c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77"/>
      <c r="AP26" s="164">
        <f t="shared" ref="AP26:AP34" si="16">SUM(AQ26:BN26)</f>
        <v>397.5</v>
      </c>
      <c r="AQ26" s="166"/>
      <c r="AR26" s="166">
        <v>2.5</v>
      </c>
      <c r="AS26" s="166"/>
      <c r="AT26" s="166"/>
      <c r="AU26" s="181">
        <v>0</v>
      </c>
      <c r="AV26" s="182"/>
      <c r="AW26" s="166">
        <v>390</v>
      </c>
      <c r="AX26" s="166"/>
      <c r="AY26" s="166"/>
      <c r="AZ26" s="166"/>
      <c r="BA26" s="166"/>
      <c r="BB26" s="166"/>
      <c r="BC26" s="166"/>
      <c r="BD26" s="166"/>
      <c r="BE26" s="166"/>
      <c r="BF26" s="166"/>
      <c r="BG26" s="166"/>
      <c r="BH26" s="166"/>
      <c r="BI26" s="166">
        <v>5</v>
      </c>
      <c r="BJ26" s="166"/>
      <c r="BK26" s="166"/>
      <c r="BL26" s="166"/>
      <c r="BM26" s="166"/>
      <c r="BN26" s="166"/>
      <c r="BO26" s="164">
        <f t="shared" ref="BO26:BO34" si="17">SUM(BP26:BS26)</f>
        <v>0</v>
      </c>
      <c r="BP26" s="166"/>
      <c r="BQ26" s="166"/>
      <c r="BR26" s="166"/>
      <c r="BS26" s="181"/>
      <c r="BT26" s="166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4">
        <f t="shared" ref="CM26:CM34" si="18">SUM(CN26:CP26)</f>
        <v>0</v>
      </c>
      <c r="CN26" s="166"/>
      <c r="CO26" s="166"/>
      <c r="CP26" s="181"/>
      <c r="CQ26" s="99"/>
      <c r="CR26" s="99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  <c r="DL26" s="99"/>
    </row>
    <row r="27" spans="1:116">
      <c r="A27" s="34"/>
      <c r="B27" s="433" t="s">
        <v>150</v>
      </c>
      <c r="C27" s="156"/>
      <c r="D27" s="164">
        <f t="shared" si="14"/>
        <v>39.799999999999997</v>
      </c>
      <c r="E27" s="219"/>
      <c r="F27" s="219"/>
      <c r="G27" s="219"/>
      <c r="H27" s="219"/>
      <c r="I27" s="219"/>
      <c r="J27" s="219"/>
      <c r="K27" s="219"/>
      <c r="L27" s="219"/>
      <c r="M27" s="219"/>
      <c r="N27" s="219"/>
      <c r="O27" s="219"/>
      <c r="P27" s="219"/>
      <c r="Q27" s="219"/>
      <c r="R27" s="219"/>
      <c r="S27" s="219"/>
      <c r="T27" s="85">
        <v>39.799999999999997</v>
      </c>
      <c r="U27" s="164">
        <f t="shared" si="15"/>
        <v>0</v>
      </c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77"/>
      <c r="AP27" s="164">
        <f t="shared" si="16"/>
        <v>290.7</v>
      </c>
      <c r="AQ27" s="166">
        <v>4.3</v>
      </c>
      <c r="AR27" s="166">
        <v>61.8</v>
      </c>
      <c r="AS27" s="166"/>
      <c r="AT27" s="166"/>
      <c r="AU27" s="181">
        <v>2.5</v>
      </c>
      <c r="AV27" s="182"/>
      <c r="AW27" s="166">
        <v>198.6</v>
      </c>
      <c r="AX27" s="166"/>
      <c r="AY27" s="166"/>
      <c r="AZ27" s="166"/>
      <c r="BA27" s="166"/>
      <c r="BB27" s="166">
        <v>1.4</v>
      </c>
      <c r="BC27" s="166"/>
      <c r="BD27" s="166"/>
      <c r="BE27" s="166"/>
      <c r="BF27" s="166"/>
      <c r="BG27" s="166"/>
      <c r="BH27" s="166"/>
      <c r="BI27" s="166">
        <v>20</v>
      </c>
      <c r="BJ27" s="166"/>
      <c r="BK27" s="166"/>
      <c r="BL27" s="166">
        <v>2.1</v>
      </c>
      <c r="BM27" s="166"/>
      <c r="BN27" s="166"/>
      <c r="BO27" s="164">
        <f t="shared" si="17"/>
        <v>2.6</v>
      </c>
      <c r="BP27" s="166">
        <v>2</v>
      </c>
      <c r="BQ27" s="166">
        <v>0.6</v>
      </c>
      <c r="BR27" s="166"/>
      <c r="BS27" s="181"/>
      <c r="BT27" s="166"/>
      <c r="BU27" s="166"/>
      <c r="BV27" s="166"/>
      <c r="BW27" s="166"/>
      <c r="BX27" s="166"/>
      <c r="BY27" s="166"/>
      <c r="BZ27" s="166"/>
      <c r="CA27" s="166"/>
      <c r="CB27" s="166"/>
      <c r="CC27" s="166"/>
      <c r="CD27" s="166"/>
      <c r="CE27" s="166"/>
      <c r="CF27" s="166"/>
      <c r="CG27" s="166"/>
      <c r="CH27" s="166"/>
      <c r="CI27" s="166"/>
      <c r="CJ27" s="166"/>
      <c r="CK27" s="166"/>
      <c r="CL27" s="166"/>
      <c r="CM27" s="164">
        <f t="shared" si="18"/>
        <v>0</v>
      </c>
      <c r="CN27" s="166"/>
      <c r="CO27" s="166"/>
      <c r="CP27" s="181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</row>
    <row r="28" spans="1:116">
      <c r="A28" s="34"/>
      <c r="B28" s="433" t="s">
        <v>151</v>
      </c>
      <c r="C28" s="156"/>
      <c r="D28" s="164">
        <f t="shared" si="14"/>
        <v>10</v>
      </c>
      <c r="E28" s="219"/>
      <c r="F28" s="219"/>
      <c r="G28" s="219"/>
      <c r="H28" s="219"/>
      <c r="I28" s="219"/>
      <c r="J28" s="219"/>
      <c r="K28" s="219"/>
      <c r="L28" s="219"/>
      <c r="M28" s="219"/>
      <c r="N28" s="219"/>
      <c r="O28" s="219"/>
      <c r="P28" s="219"/>
      <c r="Q28" s="219">
        <v>10</v>
      </c>
      <c r="R28" s="219"/>
      <c r="S28" s="219"/>
      <c r="T28" s="85"/>
      <c r="U28" s="164">
        <f t="shared" si="15"/>
        <v>0</v>
      </c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77"/>
      <c r="AP28" s="164">
        <f t="shared" si="16"/>
        <v>3665</v>
      </c>
      <c r="AQ28" s="166">
        <f>390+182</f>
        <v>572</v>
      </c>
      <c r="AR28" s="166">
        <v>924</v>
      </c>
      <c r="AS28" s="166"/>
      <c r="AT28" s="166"/>
      <c r="AU28" s="181">
        <v>51</v>
      </c>
      <c r="AV28" s="182"/>
      <c r="AW28" s="166">
        <v>2118</v>
      </c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>
        <v>0</v>
      </c>
      <c r="BJ28" s="166"/>
      <c r="BK28" s="166"/>
      <c r="BL28" s="166">
        <v>0</v>
      </c>
      <c r="BM28" s="166"/>
      <c r="BN28" s="166"/>
      <c r="BO28" s="164">
        <f t="shared" si="17"/>
        <v>737</v>
      </c>
      <c r="BP28" s="166">
        <v>737</v>
      </c>
      <c r="BQ28" s="166"/>
      <c r="BR28" s="166"/>
      <c r="BS28" s="181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4">
        <f t="shared" si="18"/>
        <v>70</v>
      </c>
      <c r="CN28" s="166"/>
      <c r="CO28" s="166">
        <v>70</v>
      </c>
      <c r="CP28" s="181"/>
      <c r="CQ28" s="99"/>
      <c r="CR28" s="99"/>
      <c r="CS28" s="99"/>
      <c r="CT28" s="99"/>
      <c r="CU28" s="99"/>
      <c r="CV28" s="99"/>
      <c r="CW28" s="99"/>
      <c r="CX28" s="99"/>
      <c r="CY28" s="99"/>
      <c r="CZ28" s="99"/>
      <c r="DA28" s="99"/>
      <c r="DB28" s="99"/>
      <c r="DC28" s="99"/>
      <c r="DD28" s="99"/>
      <c r="DE28" s="99"/>
      <c r="DF28" s="99"/>
      <c r="DG28" s="99"/>
      <c r="DH28" s="99"/>
      <c r="DI28" s="99"/>
      <c r="DJ28" s="99"/>
      <c r="DK28" s="99"/>
      <c r="DL28" s="99"/>
    </row>
    <row r="29" spans="1:116">
      <c r="A29" s="34"/>
      <c r="B29" s="433" t="s">
        <v>152</v>
      </c>
      <c r="C29" s="156"/>
      <c r="D29" s="164">
        <f t="shared" si="14"/>
        <v>70</v>
      </c>
      <c r="E29" s="219"/>
      <c r="F29" s="219"/>
      <c r="G29" s="219"/>
      <c r="H29" s="219"/>
      <c r="I29" s="219"/>
      <c r="J29" s="219"/>
      <c r="K29" s="219"/>
      <c r="L29" s="219"/>
      <c r="M29" s="219"/>
      <c r="N29" s="219"/>
      <c r="O29" s="219"/>
      <c r="P29" s="219"/>
      <c r="Q29" s="219">
        <v>70</v>
      </c>
      <c r="R29" s="219"/>
      <c r="S29" s="219"/>
      <c r="T29" s="85"/>
      <c r="U29" s="164">
        <f t="shared" si="15"/>
        <v>15258</v>
      </c>
      <c r="V29" s="180">
        <v>0</v>
      </c>
      <c r="W29" s="180">
        <v>0</v>
      </c>
      <c r="X29" s="180"/>
      <c r="Y29" s="180">
        <v>8</v>
      </c>
      <c r="Z29" s="180"/>
      <c r="AA29" s="180"/>
      <c r="AB29" s="180"/>
      <c r="AC29" s="180"/>
      <c r="AD29" s="180"/>
      <c r="AE29" s="180"/>
      <c r="AF29" s="180"/>
      <c r="AG29" s="180">
        <v>15250</v>
      </c>
      <c r="AH29" s="180"/>
      <c r="AI29" s="180"/>
      <c r="AJ29" s="180"/>
      <c r="AK29" s="180">
        <v>0</v>
      </c>
      <c r="AL29" s="180">
        <v>0</v>
      </c>
      <c r="AM29" s="180"/>
      <c r="AN29" s="180"/>
      <c r="AO29" s="177"/>
      <c r="AP29" s="164">
        <f t="shared" si="16"/>
        <v>165</v>
      </c>
      <c r="AQ29" s="166"/>
      <c r="AR29" s="166">
        <v>54.5</v>
      </c>
      <c r="AS29" s="166"/>
      <c r="AT29" s="166"/>
      <c r="AU29" s="181">
        <v>62.5</v>
      </c>
      <c r="AV29" s="182"/>
      <c r="AW29" s="166">
        <v>48</v>
      </c>
      <c r="AX29" s="166"/>
      <c r="AY29" s="166"/>
      <c r="AZ29" s="166"/>
      <c r="BA29" s="166"/>
      <c r="BB29" s="166"/>
      <c r="BC29" s="166"/>
      <c r="BD29" s="166"/>
      <c r="BE29" s="166"/>
      <c r="BF29" s="166"/>
      <c r="BG29" s="166"/>
      <c r="BH29" s="166"/>
      <c r="BI29" s="166">
        <v>0</v>
      </c>
      <c r="BJ29" s="166"/>
      <c r="BK29" s="211"/>
      <c r="BL29" s="211"/>
      <c r="BM29" s="166"/>
      <c r="BN29" s="166"/>
      <c r="BO29" s="164">
        <f t="shared" si="17"/>
        <v>0</v>
      </c>
      <c r="BP29" s="166"/>
      <c r="BQ29" s="166"/>
      <c r="BR29" s="166"/>
      <c r="BS29" s="181"/>
      <c r="BT29" s="166"/>
      <c r="BU29" s="166"/>
      <c r="BV29" s="166"/>
      <c r="BW29" s="166"/>
      <c r="BX29" s="166"/>
      <c r="BY29" s="166"/>
      <c r="BZ29" s="166"/>
      <c r="CA29" s="166"/>
      <c r="CB29" s="166"/>
      <c r="CC29" s="166"/>
      <c r="CD29" s="166"/>
      <c r="CE29" s="166"/>
      <c r="CF29" s="166"/>
      <c r="CG29" s="166"/>
      <c r="CH29" s="166"/>
      <c r="CI29" s="166"/>
      <c r="CJ29" s="166"/>
      <c r="CK29" s="166"/>
      <c r="CL29" s="166"/>
      <c r="CM29" s="164">
        <f t="shared" si="18"/>
        <v>0</v>
      </c>
      <c r="CN29" s="166"/>
      <c r="CO29" s="166"/>
      <c r="CP29" s="181"/>
      <c r="CQ29" s="99"/>
      <c r="CR29" s="99"/>
      <c r="CS29" s="99"/>
      <c r="CT29" s="99"/>
      <c r="CU29" s="99"/>
      <c r="CV29" s="99"/>
      <c r="CW29" s="99"/>
      <c r="CX29" s="99"/>
      <c r="CY29" s="99"/>
      <c r="CZ29" s="99"/>
      <c r="DA29" s="99"/>
      <c r="DB29" s="99"/>
      <c r="DC29" s="99"/>
      <c r="DD29" s="99"/>
      <c r="DE29" s="99"/>
      <c r="DF29" s="99"/>
      <c r="DG29" s="99"/>
      <c r="DH29" s="99"/>
      <c r="DI29" s="99"/>
      <c r="DJ29" s="99"/>
      <c r="DK29" s="99"/>
      <c r="DL29" s="99"/>
    </row>
    <row r="30" spans="1:116">
      <c r="A30" s="34"/>
      <c r="B30" s="433" t="s">
        <v>153</v>
      </c>
      <c r="C30" s="156"/>
      <c r="D30" s="164">
        <f t="shared" si="14"/>
        <v>226.59</v>
      </c>
      <c r="E30" s="220">
        <v>28</v>
      </c>
      <c r="F30" s="219"/>
      <c r="G30" s="220">
        <v>128.30000000000001</v>
      </c>
      <c r="H30" s="220">
        <v>58.2</v>
      </c>
      <c r="I30" s="219"/>
      <c r="J30" s="219"/>
      <c r="K30" s="219"/>
      <c r="L30" s="219"/>
      <c r="M30" s="219"/>
      <c r="N30" s="219"/>
      <c r="O30" s="219"/>
      <c r="P30" s="219"/>
      <c r="Q30" s="219"/>
      <c r="R30" s="219"/>
      <c r="S30" s="220">
        <v>7.3</v>
      </c>
      <c r="T30" s="85">
        <f>1.89+2.9</f>
        <v>4.79</v>
      </c>
      <c r="U30" s="164">
        <f t="shared" si="15"/>
        <v>21000</v>
      </c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>
        <v>21000</v>
      </c>
      <c r="AH30" s="180"/>
      <c r="AI30" s="180"/>
      <c r="AJ30" s="180"/>
      <c r="AK30" s="180"/>
      <c r="AL30" s="180"/>
      <c r="AM30" s="180"/>
      <c r="AN30" s="180"/>
      <c r="AO30" s="177"/>
      <c r="AP30" s="164">
        <f t="shared" si="16"/>
        <v>254.2</v>
      </c>
      <c r="AQ30" s="166">
        <v>18</v>
      </c>
      <c r="AR30" s="166">
        <v>47.5</v>
      </c>
      <c r="AS30" s="166"/>
      <c r="AT30" s="166"/>
      <c r="AU30" s="181">
        <v>0</v>
      </c>
      <c r="AV30" s="182"/>
      <c r="AW30" s="166">
        <v>181.7</v>
      </c>
      <c r="AX30" s="166"/>
      <c r="AY30" s="166"/>
      <c r="AZ30" s="166"/>
      <c r="BA30" s="166"/>
      <c r="BB30" s="166"/>
      <c r="BC30" s="166"/>
      <c r="BD30" s="166"/>
      <c r="BE30" s="166"/>
      <c r="BF30" s="166"/>
      <c r="BG30" s="166"/>
      <c r="BH30" s="166"/>
      <c r="BI30" s="166">
        <v>0</v>
      </c>
      <c r="BJ30" s="166">
        <v>7</v>
      </c>
      <c r="BK30" s="166"/>
      <c r="BL30" s="166"/>
      <c r="BM30" s="166"/>
      <c r="BN30" s="166"/>
      <c r="BO30" s="164">
        <f t="shared" si="17"/>
        <v>0</v>
      </c>
      <c r="BP30" s="166"/>
      <c r="BQ30" s="166"/>
      <c r="BR30" s="166"/>
      <c r="BS30" s="181"/>
      <c r="BT30" s="166"/>
      <c r="BU30" s="166"/>
      <c r="BV30" s="166"/>
      <c r="BW30" s="166"/>
      <c r="BX30" s="166"/>
      <c r="BY30" s="166"/>
      <c r="BZ30" s="166"/>
      <c r="CA30" s="166"/>
      <c r="CB30" s="166"/>
      <c r="CC30" s="166"/>
      <c r="CD30" s="166"/>
      <c r="CE30" s="166"/>
      <c r="CF30" s="166"/>
      <c r="CG30" s="166"/>
      <c r="CH30" s="166"/>
      <c r="CI30" s="166"/>
      <c r="CJ30" s="166"/>
      <c r="CK30" s="166"/>
      <c r="CL30" s="166"/>
      <c r="CM30" s="164">
        <f t="shared" si="18"/>
        <v>41.88</v>
      </c>
      <c r="CN30" s="166"/>
      <c r="CO30" s="166">
        <v>41.88</v>
      </c>
      <c r="CP30" s="181"/>
      <c r="CQ30" s="99"/>
      <c r="CR30" s="99"/>
      <c r="CS30" s="99"/>
      <c r="CT30" s="99"/>
      <c r="CU30" s="99"/>
      <c r="CV30" s="99"/>
      <c r="CW30" s="99"/>
      <c r="CX30" s="99"/>
      <c r="CY30" s="99"/>
      <c r="CZ30" s="99"/>
      <c r="DA30" s="99"/>
      <c r="DB30" s="99"/>
      <c r="DC30" s="99"/>
      <c r="DD30" s="99"/>
      <c r="DE30" s="99"/>
      <c r="DF30" s="99"/>
      <c r="DG30" s="99"/>
      <c r="DH30" s="99"/>
      <c r="DI30" s="99"/>
      <c r="DJ30" s="99"/>
      <c r="DK30" s="99"/>
      <c r="DL30" s="99"/>
    </row>
    <row r="31" spans="1:116">
      <c r="A31" s="34"/>
      <c r="B31" s="433" t="s">
        <v>154</v>
      </c>
      <c r="C31" s="156"/>
      <c r="D31" s="164">
        <f t="shared" si="14"/>
        <v>0</v>
      </c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85"/>
      <c r="U31" s="164">
        <f t="shared" si="15"/>
        <v>990</v>
      </c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>
        <v>990</v>
      </c>
      <c r="AH31" s="180"/>
      <c r="AI31" s="180"/>
      <c r="AJ31" s="180"/>
      <c r="AK31" s="180"/>
      <c r="AL31" s="180"/>
      <c r="AM31" s="180"/>
      <c r="AN31" s="180"/>
      <c r="AO31" s="177"/>
      <c r="AP31" s="164">
        <f t="shared" si="16"/>
        <v>900</v>
      </c>
      <c r="AQ31" s="213">
        <v>0</v>
      </c>
      <c r="AR31" s="213">
        <v>100</v>
      </c>
      <c r="AS31" s="213"/>
      <c r="AT31" s="213"/>
      <c r="AU31" s="214">
        <v>50</v>
      </c>
      <c r="AV31" s="215"/>
      <c r="AW31" s="213">
        <v>250</v>
      </c>
      <c r="AX31" s="211"/>
      <c r="AY31" s="211"/>
      <c r="AZ31" s="211"/>
      <c r="BA31" s="211"/>
      <c r="BB31" s="213"/>
      <c r="BC31" s="211"/>
      <c r="BD31" s="211"/>
      <c r="BE31" s="211"/>
      <c r="BF31" s="211"/>
      <c r="BG31" s="211"/>
      <c r="BH31" s="211"/>
      <c r="BI31" s="213">
        <v>500</v>
      </c>
      <c r="BJ31" s="211"/>
      <c r="BK31" s="211"/>
      <c r="BL31" s="211"/>
      <c r="BM31" s="166"/>
      <c r="BN31" s="166"/>
      <c r="BO31" s="164">
        <f t="shared" si="17"/>
        <v>0</v>
      </c>
      <c r="BP31" s="166"/>
      <c r="BQ31" s="166"/>
      <c r="BR31" s="166"/>
      <c r="BS31" s="181"/>
      <c r="BT31" s="166"/>
      <c r="BU31" s="166"/>
      <c r="BV31" s="166"/>
      <c r="BW31" s="166"/>
      <c r="BX31" s="166"/>
      <c r="BY31" s="166"/>
      <c r="BZ31" s="166"/>
      <c r="CA31" s="166"/>
      <c r="CB31" s="166"/>
      <c r="CC31" s="166"/>
      <c r="CD31" s="166"/>
      <c r="CE31" s="166"/>
      <c r="CF31" s="166"/>
      <c r="CG31" s="166"/>
      <c r="CH31" s="166"/>
      <c r="CI31" s="166"/>
      <c r="CJ31" s="166"/>
      <c r="CK31" s="166"/>
      <c r="CL31" s="166"/>
      <c r="CM31" s="164">
        <f t="shared" si="18"/>
        <v>0</v>
      </c>
      <c r="CN31" s="166"/>
      <c r="CO31" s="166"/>
      <c r="CP31" s="181"/>
      <c r="CQ31" s="99"/>
      <c r="CR31" s="99"/>
      <c r="CS31" s="99"/>
      <c r="CT31" s="99"/>
      <c r="CU31" s="99"/>
      <c r="CV31" s="99"/>
      <c r="CW31" s="99"/>
      <c r="CX31" s="99"/>
      <c r="CY31" s="99"/>
      <c r="CZ31" s="99"/>
      <c r="DA31" s="99"/>
      <c r="DB31" s="99"/>
      <c r="DC31" s="99"/>
      <c r="DD31" s="99"/>
      <c r="DE31" s="99"/>
      <c r="DF31" s="99"/>
      <c r="DG31" s="99"/>
      <c r="DH31" s="99"/>
      <c r="DI31" s="99"/>
      <c r="DJ31" s="99"/>
      <c r="DK31" s="99"/>
      <c r="DL31" s="99"/>
    </row>
    <row r="32" spans="1:116">
      <c r="A32" s="34"/>
      <c r="B32" s="433" t="s">
        <v>155</v>
      </c>
      <c r="C32" s="156"/>
      <c r="D32" s="164">
        <f t="shared" si="14"/>
        <v>7274.2</v>
      </c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>
        <v>211.3</v>
      </c>
      <c r="R32" s="165"/>
      <c r="S32" s="165"/>
      <c r="T32" s="85">
        <v>7062.9</v>
      </c>
      <c r="U32" s="164">
        <f t="shared" si="15"/>
        <v>0</v>
      </c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77"/>
      <c r="AP32" s="164">
        <f t="shared" si="16"/>
        <v>127.83</v>
      </c>
      <c r="AQ32" s="213">
        <v>0</v>
      </c>
      <c r="AR32" s="213">
        <v>13.81</v>
      </c>
      <c r="AS32" s="213"/>
      <c r="AT32" s="213"/>
      <c r="AU32" s="214"/>
      <c r="AV32" s="215"/>
      <c r="AW32" s="213">
        <v>95.21</v>
      </c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>
        <v>18.809999999999999</v>
      </c>
      <c r="BJ32" s="211"/>
      <c r="BK32" s="211"/>
      <c r="BL32" s="211"/>
      <c r="BM32" s="166"/>
      <c r="BN32" s="166"/>
      <c r="BO32" s="164">
        <f t="shared" si="17"/>
        <v>0</v>
      </c>
      <c r="BP32" s="166"/>
      <c r="BQ32" s="166"/>
      <c r="BR32" s="166"/>
      <c r="BS32" s="181"/>
      <c r="BT32" s="166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4">
        <f t="shared" si="18"/>
        <v>0</v>
      </c>
      <c r="CN32" s="166"/>
      <c r="CO32" s="166"/>
      <c r="CP32" s="181"/>
      <c r="CQ32" s="99"/>
      <c r="CR32" s="99"/>
      <c r="CS32" s="99"/>
      <c r="CT32" s="99"/>
      <c r="CU32" s="99"/>
      <c r="CV32" s="99"/>
      <c r="CW32" s="99"/>
      <c r="CX32" s="99"/>
      <c r="CY32" s="99"/>
      <c r="CZ32" s="99"/>
      <c r="DA32" s="99"/>
      <c r="DB32" s="99"/>
      <c r="DC32" s="99"/>
      <c r="DD32" s="99"/>
      <c r="DE32" s="99"/>
      <c r="DF32" s="99"/>
      <c r="DG32" s="99"/>
      <c r="DH32" s="99"/>
      <c r="DI32" s="99"/>
      <c r="DJ32" s="99"/>
      <c r="DK32" s="99"/>
      <c r="DL32" s="99"/>
    </row>
    <row r="33" spans="1:116">
      <c r="A33" s="34"/>
      <c r="B33" s="433" t="s">
        <v>156</v>
      </c>
      <c r="C33" s="156"/>
      <c r="D33" s="164">
        <f t="shared" si="14"/>
        <v>4.3099999999999996</v>
      </c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>
        <v>4.3099999999999996</v>
      </c>
      <c r="R33" s="165"/>
      <c r="S33" s="165"/>
      <c r="T33" s="85"/>
      <c r="U33" s="164">
        <f t="shared" si="15"/>
        <v>0</v>
      </c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>
        <v>0</v>
      </c>
      <c r="AH33" s="180"/>
      <c r="AI33" s="180"/>
      <c r="AJ33" s="180"/>
      <c r="AK33" s="180"/>
      <c r="AL33" s="180"/>
      <c r="AM33" s="180"/>
      <c r="AN33" s="180"/>
      <c r="AO33" s="177"/>
      <c r="AP33" s="164">
        <f t="shared" si="16"/>
        <v>5903.7999999999993</v>
      </c>
      <c r="AQ33" s="213">
        <v>172.7</v>
      </c>
      <c r="AR33" s="213">
        <v>224.6</v>
      </c>
      <c r="AS33" s="213"/>
      <c r="AT33" s="213"/>
      <c r="AU33" s="214">
        <v>375</v>
      </c>
      <c r="AV33" s="215">
        <v>128.9</v>
      </c>
      <c r="AW33" s="213">
        <v>376</v>
      </c>
      <c r="AX33" s="213"/>
      <c r="AY33" s="213"/>
      <c r="AZ33" s="213"/>
      <c r="BA33" s="213"/>
      <c r="BB33" s="213">
        <v>558.6</v>
      </c>
      <c r="BC33" s="213"/>
      <c r="BD33" s="213"/>
      <c r="BE33" s="213"/>
      <c r="BF33" s="213"/>
      <c r="BG33" s="213"/>
      <c r="BH33" s="213"/>
      <c r="BI33" s="213">
        <v>4068</v>
      </c>
      <c r="BJ33" s="211"/>
      <c r="BK33" s="211"/>
      <c r="BL33" s="211"/>
      <c r="BM33" s="166"/>
      <c r="BN33" s="166"/>
      <c r="BO33" s="164">
        <f t="shared" si="17"/>
        <v>0</v>
      </c>
      <c r="BP33" s="166"/>
      <c r="BQ33" s="166"/>
      <c r="BR33" s="166"/>
      <c r="BS33" s="181"/>
      <c r="BT33" s="166"/>
      <c r="BU33" s="166"/>
      <c r="BV33" s="166"/>
      <c r="BW33" s="166"/>
      <c r="BX33" s="166"/>
      <c r="BY33" s="166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4">
        <f t="shared" si="18"/>
        <v>0</v>
      </c>
      <c r="CN33" s="166"/>
      <c r="CO33" s="166"/>
      <c r="CP33" s="181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  <c r="DI33" s="99"/>
      <c r="DJ33" s="99"/>
      <c r="DK33" s="99"/>
      <c r="DL33" s="99"/>
    </row>
    <row r="34" spans="1:116">
      <c r="A34" s="34"/>
      <c r="B34" s="433" t="s">
        <v>157</v>
      </c>
      <c r="C34" s="156"/>
      <c r="D34" s="164">
        <f t="shared" si="14"/>
        <v>0</v>
      </c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85"/>
      <c r="U34" s="164">
        <f t="shared" si="15"/>
        <v>0</v>
      </c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77"/>
      <c r="AP34" s="164">
        <f t="shared" si="16"/>
        <v>1983</v>
      </c>
      <c r="AQ34" s="213">
        <v>500</v>
      </c>
      <c r="AR34" s="213">
        <v>604</v>
      </c>
      <c r="AS34" s="213"/>
      <c r="AT34" s="213"/>
      <c r="AU34" s="214"/>
      <c r="AV34" s="215"/>
      <c r="AW34" s="213">
        <v>769</v>
      </c>
      <c r="AX34" s="213"/>
      <c r="AY34" s="213"/>
      <c r="AZ34" s="213"/>
      <c r="BA34" s="213"/>
      <c r="BB34" s="213"/>
      <c r="BC34" s="213"/>
      <c r="BD34" s="213"/>
      <c r="BE34" s="213"/>
      <c r="BF34" s="213"/>
      <c r="BG34" s="213"/>
      <c r="BH34" s="213">
        <v>110</v>
      </c>
      <c r="BI34" s="211"/>
      <c r="BJ34" s="211"/>
      <c r="BK34" s="211"/>
      <c r="BL34" s="211"/>
      <c r="BM34" s="166"/>
      <c r="BN34" s="166"/>
      <c r="BO34" s="164">
        <f t="shared" si="17"/>
        <v>542</v>
      </c>
      <c r="BP34" s="166">
        <v>280</v>
      </c>
      <c r="BQ34" s="166">
        <v>262</v>
      </c>
      <c r="BR34" s="166"/>
      <c r="BS34" s="181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4">
        <f t="shared" si="18"/>
        <v>4125</v>
      </c>
      <c r="CN34" s="166">
        <v>240</v>
      </c>
      <c r="CO34" s="166">
        <v>3885</v>
      </c>
      <c r="CP34" s="181"/>
      <c r="CQ34" s="99"/>
      <c r="CR34" s="99"/>
      <c r="CS34" s="99"/>
      <c r="CT34" s="99"/>
      <c r="CU34" s="99"/>
      <c r="CV34" s="99"/>
      <c r="CW34" s="99"/>
      <c r="CX34" s="99"/>
      <c r="CY34" s="99"/>
      <c r="CZ34" s="99"/>
      <c r="DA34" s="99"/>
      <c r="DB34" s="99"/>
      <c r="DC34" s="99"/>
      <c r="DD34" s="99"/>
      <c r="DE34" s="99"/>
      <c r="DF34" s="99"/>
      <c r="DG34" s="99"/>
      <c r="DH34" s="99"/>
      <c r="DI34" s="99"/>
      <c r="DJ34" s="99"/>
      <c r="DK34" s="99"/>
      <c r="DL34" s="99"/>
    </row>
    <row r="35" spans="1:116">
      <c r="A35" s="56">
        <v>3</v>
      </c>
      <c r="B35" s="34" t="s">
        <v>146</v>
      </c>
      <c r="C35" s="155">
        <f>D35+U35+AP35+BO35+CM35</f>
        <v>99479.679999999993</v>
      </c>
      <c r="D35" s="162">
        <f>SUM(D36:D44)</f>
        <v>1520</v>
      </c>
      <c r="E35" s="163">
        <f t="shared" ref="E35:S35" si="19">SUM(E36:E44)</f>
        <v>0</v>
      </c>
      <c r="F35" s="163">
        <f t="shared" si="19"/>
        <v>0</v>
      </c>
      <c r="G35" s="163">
        <f t="shared" si="19"/>
        <v>132.30000000000001</v>
      </c>
      <c r="H35" s="163">
        <f t="shared" si="19"/>
        <v>58.2</v>
      </c>
      <c r="I35" s="163">
        <f t="shared" si="19"/>
        <v>127</v>
      </c>
      <c r="J35" s="163">
        <f t="shared" si="19"/>
        <v>0</v>
      </c>
      <c r="K35" s="163">
        <f t="shared" si="19"/>
        <v>247.5</v>
      </c>
      <c r="L35" s="163">
        <f t="shared" si="19"/>
        <v>0</v>
      </c>
      <c r="M35" s="163">
        <f t="shared" si="19"/>
        <v>570</v>
      </c>
      <c r="N35" s="163">
        <f t="shared" si="19"/>
        <v>0</v>
      </c>
      <c r="O35" s="163">
        <f t="shared" si="19"/>
        <v>0</v>
      </c>
      <c r="P35" s="163">
        <f t="shared" si="19"/>
        <v>0</v>
      </c>
      <c r="Q35" s="163">
        <f t="shared" si="19"/>
        <v>24</v>
      </c>
      <c r="R35" s="163">
        <f t="shared" si="19"/>
        <v>0</v>
      </c>
      <c r="S35" s="163">
        <f t="shared" si="19"/>
        <v>120</v>
      </c>
      <c r="T35" s="85">
        <f>SUM(T36:T44)</f>
        <v>6519.6</v>
      </c>
      <c r="U35" s="162">
        <f>SUM(U36:U44)</f>
        <v>81202</v>
      </c>
      <c r="V35" s="163">
        <f t="shared" ref="V35:AN35" si="20">SUM(V36:V44)</f>
        <v>0</v>
      </c>
      <c r="W35" s="163">
        <f t="shared" si="20"/>
        <v>0</v>
      </c>
      <c r="X35" s="163">
        <f t="shared" si="20"/>
        <v>0</v>
      </c>
      <c r="Y35" s="163">
        <f t="shared" si="20"/>
        <v>1002</v>
      </c>
      <c r="Z35" s="163">
        <f t="shared" si="20"/>
        <v>0</v>
      </c>
      <c r="AA35" s="163">
        <f t="shared" si="20"/>
        <v>0</v>
      </c>
      <c r="AB35" s="163">
        <f t="shared" si="20"/>
        <v>0</v>
      </c>
      <c r="AC35" s="163">
        <f t="shared" si="20"/>
        <v>0</v>
      </c>
      <c r="AD35" s="163">
        <f t="shared" si="20"/>
        <v>0</v>
      </c>
      <c r="AE35" s="163">
        <f t="shared" si="20"/>
        <v>0</v>
      </c>
      <c r="AF35" s="163">
        <f t="shared" si="20"/>
        <v>0</v>
      </c>
      <c r="AG35" s="163">
        <f t="shared" si="20"/>
        <v>80200</v>
      </c>
      <c r="AH35" s="163">
        <f t="shared" si="20"/>
        <v>0</v>
      </c>
      <c r="AI35" s="163">
        <f t="shared" si="20"/>
        <v>0</v>
      </c>
      <c r="AJ35" s="163">
        <f t="shared" si="20"/>
        <v>0</v>
      </c>
      <c r="AK35" s="163">
        <f t="shared" si="20"/>
        <v>0</v>
      </c>
      <c r="AL35" s="163">
        <f t="shared" si="20"/>
        <v>0</v>
      </c>
      <c r="AM35" s="163">
        <f t="shared" si="20"/>
        <v>0</v>
      </c>
      <c r="AN35" s="163">
        <f t="shared" si="20"/>
        <v>0</v>
      </c>
      <c r="AO35" s="183" t="s">
        <v>147</v>
      </c>
      <c r="AP35" s="162">
        <f>SUM(AP36:AP44)</f>
        <v>10856.98</v>
      </c>
      <c r="AQ35" s="163">
        <f t="shared" ref="AQ35:BN35" si="21">SUM(AQ36:AQ44)</f>
        <v>1247.2</v>
      </c>
      <c r="AR35" s="163">
        <f t="shared" si="21"/>
        <v>4209.32</v>
      </c>
      <c r="AS35" s="163">
        <f t="shared" si="21"/>
        <v>0</v>
      </c>
      <c r="AT35" s="163">
        <f t="shared" si="21"/>
        <v>0</v>
      </c>
      <c r="AU35" s="163">
        <f t="shared" si="21"/>
        <v>156.6</v>
      </c>
      <c r="AV35" s="163">
        <f t="shared" si="21"/>
        <v>11.3</v>
      </c>
      <c r="AW35" s="163">
        <f t="shared" si="21"/>
        <v>4158.96</v>
      </c>
      <c r="AX35" s="163">
        <f t="shared" si="21"/>
        <v>0</v>
      </c>
      <c r="AY35" s="163">
        <f t="shared" si="21"/>
        <v>0</v>
      </c>
      <c r="AZ35" s="163">
        <f t="shared" si="21"/>
        <v>0</v>
      </c>
      <c r="BA35" s="163">
        <f t="shared" si="21"/>
        <v>0</v>
      </c>
      <c r="BB35" s="163">
        <f t="shared" si="21"/>
        <v>125.9</v>
      </c>
      <c r="BC35" s="163">
        <f t="shared" si="21"/>
        <v>0</v>
      </c>
      <c r="BD35" s="163">
        <f t="shared" si="21"/>
        <v>0</v>
      </c>
      <c r="BE35" s="163">
        <f t="shared" si="21"/>
        <v>0</v>
      </c>
      <c r="BF35" s="163">
        <f t="shared" si="21"/>
        <v>0</v>
      </c>
      <c r="BG35" s="163">
        <f t="shared" si="21"/>
        <v>0</v>
      </c>
      <c r="BH35" s="163">
        <f t="shared" si="21"/>
        <v>140</v>
      </c>
      <c r="BI35" s="163">
        <f t="shared" si="21"/>
        <v>800</v>
      </c>
      <c r="BJ35" s="163">
        <f t="shared" si="21"/>
        <v>5</v>
      </c>
      <c r="BK35" s="163">
        <f t="shared" si="21"/>
        <v>0</v>
      </c>
      <c r="BL35" s="163">
        <f t="shared" si="21"/>
        <v>2.7</v>
      </c>
      <c r="BM35" s="163">
        <f t="shared" si="21"/>
        <v>0</v>
      </c>
      <c r="BN35" s="163">
        <f t="shared" si="21"/>
        <v>0</v>
      </c>
      <c r="BO35" s="162">
        <f>SUM(BO36:BO44)</f>
        <v>1213.7</v>
      </c>
      <c r="BP35" s="163">
        <f>SUM(BP36:BP44)</f>
        <v>903.7</v>
      </c>
      <c r="BQ35" s="163">
        <f>SUM(BQ36:BQ44)</f>
        <v>310</v>
      </c>
      <c r="BR35" s="163">
        <f>SUM(BR36:BR44)</f>
        <v>0</v>
      </c>
      <c r="BS35" s="163">
        <f>SUM(BS36:BS44)</f>
        <v>0</v>
      </c>
      <c r="BT35" s="184">
        <v>0</v>
      </c>
      <c r="BU35" s="184">
        <v>0</v>
      </c>
      <c r="BV35" s="184">
        <v>0</v>
      </c>
      <c r="BW35" s="184">
        <v>0</v>
      </c>
      <c r="BX35" s="184">
        <v>0</v>
      </c>
      <c r="BY35" s="184">
        <v>0</v>
      </c>
      <c r="BZ35" s="184">
        <v>0</v>
      </c>
      <c r="CA35" s="184">
        <v>0</v>
      </c>
      <c r="CB35" s="184">
        <v>0</v>
      </c>
      <c r="CC35" s="184">
        <v>0</v>
      </c>
      <c r="CD35" s="184">
        <v>0</v>
      </c>
      <c r="CE35" s="184">
        <v>0</v>
      </c>
      <c r="CF35" s="184">
        <v>0</v>
      </c>
      <c r="CG35" s="185">
        <v>0</v>
      </c>
      <c r="CH35" s="184">
        <v>0</v>
      </c>
      <c r="CI35" s="184">
        <v>0</v>
      </c>
      <c r="CJ35" s="184">
        <v>0</v>
      </c>
      <c r="CK35" s="184">
        <v>0</v>
      </c>
      <c r="CL35" s="184">
        <v>0</v>
      </c>
      <c r="CM35" s="162">
        <f>SUM(CM36:CM44)</f>
        <v>4687</v>
      </c>
      <c r="CN35" s="163">
        <f>SUM(CN36:CN44)</f>
        <v>380</v>
      </c>
      <c r="CO35" s="163">
        <f>SUM(CO36:CO44)</f>
        <v>4307</v>
      </c>
      <c r="CP35" s="163">
        <f>SUM(CP36:CP44)</f>
        <v>0</v>
      </c>
      <c r="CQ35" s="99"/>
      <c r="CR35" s="99"/>
      <c r="CS35" s="99"/>
      <c r="CT35" s="99"/>
      <c r="CU35" s="99"/>
      <c r="CV35" s="99"/>
      <c r="CW35" s="99"/>
      <c r="CX35" s="99"/>
      <c r="CY35" s="99"/>
      <c r="CZ35" s="99"/>
      <c r="DA35" s="99"/>
      <c r="DB35" s="99"/>
      <c r="DC35" s="99"/>
      <c r="DD35" s="99"/>
      <c r="DE35" s="99"/>
      <c r="DF35" s="99"/>
      <c r="DG35" s="99"/>
      <c r="DH35" s="99"/>
      <c r="DI35" s="99"/>
      <c r="DJ35" s="99"/>
      <c r="DK35" s="99"/>
      <c r="DL35" s="99"/>
    </row>
    <row r="36" spans="1:116">
      <c r="A36" s="56"/>
      <c r="B36" s="433" t="s">
        <v>149</v>
      </c>
      <c r="C36" s="157"/>
      <c r="D36" s="164">
        <f t="shared" ref="D36:D44" si="22">SUM(E36:T36)</f>
        <v>35.1</v>
      </c>
      <c r="E36" s="219"/>
      <c r="F36" s="219"/>
      <c r="G36" s="220">
        <v>4</v>
      </c>
      <c r="H36" s="211"/>
      <c r="I36" s="211"/>
      <c r="J36" s="211"/>
      <c r="K36" s="220">
        <v>0.5</v>
      </c>
      <c r="L36" s="219"/>
      <c r="M36" s="211"/>
      <c r="N36" s="211"/>
      <c r="O36" s="211"/>
      <c r="P36" s="219"/>
      <c r="Q36" s="211"/>
      <c r="R36" s="211"/>
      <c r="S36" s="211"/>
      <c r="T36" s="85">
        <v>30.6</v>
      </c>
      <c r="U36" s="164">
        <f t="shared" ref="U36:U44" si="23">SUM(V36:AN36)</f>
        <v>0</v>
      </c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7"/>
      <c r="AP36" s="164">
        <f t="shared" ref="AP36:AP44" si="24">SUM(AQ36:BN36)</f>
        <v>577</v>
      </c>
      <c r="AQ36" s="188"/>
      <c r="AR36" s="188">
        <v>5</v>
      </c>
      <c r="AS36" s="188"/>
      <c r="AT36" s="188"/>
      <c r="AU36" s="189"/>
      <c r="AV36" s="190"/>
      <c r="AW36" s="188">
        <v>572</v>
      </c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64">
        <f t="shared" ref="BO36:BO44" si="25">SUM(BP36:BS36)</f>
        <v>0</v>
      </c>
      <c r="BP36" s="188"/>
      <c r="BQ36" s="188"/>
      <c r="BR36" s="188"/>
      <c r="BS36" s="189"/>
      <c r="BT36" s="191"/>
      <c r="BU36" s="191"/>
      <c r="BV36" s="191"/>
      <c r="BW36" s="191"/>
      <c r="BX36" s="191"/>
      <c r="BY36" s="191"/>
      <c r="BZ36" s="191"/>
      <c r="CA36" s="191"/>
      <c r="CB36" s="191"/>
      <c r="CC36" s="191"/>
      <c r="CD36" s="191"/>
      <c r="CE36" s="191"/>
      <c r="CF36" s="191"/>
      <c r="CG36" s="192"/>
      <c r="CH36" s="191"/>
      <c r="CI36" s="191"/>
      <c r="CJ36" s="191"/>
      <c r="CK36" s="191"/>
      <c r="CL36" s="191"/>
      <c r="CM36" s="164">
        <f t="shared" ref="CM36:CM44" si="26">SUM(CN36:CP36)</f>
        <v>0</v>
      </c>
      <c r="CN36" s="188"/>
      <c r="CO36" s="188"/>
      <c r="CP36" s="189"/>
      <c r="CQ36" s="99"/>
      <c r="CR36" s="99"/>
      <c r="CS36" s="99"/>
      <c r="CT36" s="99"/>
      <c r="CU36" s="99"/>
      <c r="CV36" s="99"/>
      <c r="CW36" s="99"/>
      <c r="CX36" s="99"/>
      <c r="CY36" s="99"/>
      <c r="CZ36" s="99"/>
      <c r="DA36" s="99"/>
      <c r="DB36" s="99"/>
      <c r="DC36" s="99"/>
      <c r="DD36" s="99"/>
      <c r="DE36" s="99"/>
      <c r="DF36" s="99"/>
      <c r="DG36" s="99"/>
      <c r="DH36" s="99"/>
      <c r="DI36" s="99"/>
      <c r="DJ36" s="99"/>
      <c r="DK36" s="99"/>
      <c r="DL36" s="99"/>
    </row>
    <row r="37" spans="1:116">
      <c r="A37" s="460"/>
      <c r="B37" s="433" t="s">
        <v>150</v>
      </c>
      <c r="C37" s="157">
        <v>127</v>
      </c>
      <c r="D37" s="164">
        <f t="shared" si="22"/>
        <v>321.5</v>
      </c>
      <c r="E37" s="219"/>
      <c r="F37" s="219"/>
      <c r="G37" s="219"/>
      <c r="H37" s="211"/>
      <c r="I37" s="211">
        <v>127</v>
      </c>
      <c r="J37" s="211"/>
      <c r="K37" s="219">
        <v>127</v>
      </c>
      <c r="L37" s="219"/>
      <c r="M37" s="211"/>
      <c r="N37" s="211"/>
      <c r="O37" s="211"/>
      <c r="P37" s="219"/>
      <c r="Q37" s="211"/>
      <c r="R37" s="211"/>
      <c r="S37" s="211"/>
      <c r="T37" s="85">
        <v>67.5</v>
      </c>
      <c r="U37" s="164">
        <f t="shared" si="23"/>
        <v>0</v>
      </c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7"/>
      <c r="AP37" s="164">
        <f t="shared" si="24"/>
        <v>258.3</v>
      </c>
      <c r="AQ37" s="188">
        <v>3.7</v>
      </c>
      <c r="AR37" s="188">
        <v>55.1</v>
      </c>
      <c r="AS37" s="188"/>
      <c r="AT37" s="188"/>
      <c r="AU37" s="189">
        <v>2.1</v>
      </c>
      <c r="AV37" s="190"/>
      <c r="AW37" s="188">
        <v>173.3</v>
      </c>
      <c r="AX37" s="188"/>
      <c r="AY37" s="188"/>
      <c r="AZ37" s="188"/>
      <c r="BA37" s="188"/>
      <c r="BB37" s="188">
        <v>1.4</v>
      </c>
      <c r="BC37" s="188"/>
      <c r="BD37" s="188"/>
      <c r="BE37" s="188"/>
      <c r="BF37" s="188"/>
      <c r="BG37" s="188"/>
      <c r="BH37" s="188"/>
      <c r="BI37" s="188">
        <v>20</v>
      </c>
      <c r="BJ37" s="188"/>
      <c r="BK37" s="188"/>
      <c r="BL37" s="188">
        <v>2.7</v>
      </c>
      <c r="BM37" s="188"/>
      <c r="BN37" s="188"/>
      <c r="BO37" s="164">
        <f t="shared" si="25"/>
        <v>0.7</v>
      </c>
      <c r="BP37" s="188">
        <v>0.7</v>
      </c>
      <c r="BQ37" s="188"/>
      <c r="BR37" s="188"/>
      <c r="BS37" s="189"/>
      <c r="BT37" s="191"/>
      <c r="BU37" s="191"/>
      <c r="BV37" s="191"/>
      <c r="BW37" s="191"/>
      <c r="BX37" s="191"/>
      <c r="BY37" s="191"/>
      <c r="BZ37" s="191"/>
      <c r="CA37" s="191"/>
      <c r="CB37" s="191"/>
      <c r="CC37" s="191"/>
      <c r="CD37" s="191"/>
      <c r="CE37" s="191"/>
      <c r="CF37" s="191"/>
      <c r="CG37" s="192"/>
      <c r="CH37" s="191"/>
      <c r="CI37" s="191"/>
      <c r="CJ37" s="191"/>
      <c r="CK37" s="191"/>
      <c r="CL37" s="191"/>
      <c r="CM37" s="164">
        <f t="shared" si="26"/>
        <v>0</v>
      </c>
      <c r="CN37" s="188"/>
      <c r="CO37" s="188"/>
      <c r="CP37" s="189"/>
      <c r="CQ37" s="99"/>
      <c r="CR37" s="99"/>
      <c r="CS37" s="99"/>
      <c r="CT37" s="99"/>
      <c r="CU37" s="99"/>
      <c r="CV37" s="99"/>
      <c r="CW37" s="99"/>
      <c r="CX37" s="99"/>
      <c r="CY37" s="99"/>
      <c r="CZ37" s="99"/>
      <c r="DA37" s="99"/>
      <c r="DB37" s="99"/>
      <c r="DC37" s="99"/>
      <c r="DD37" s="99"/>
      <c r="DE37" s="99"/>
      <c r="DF37" s="99"/>
      <c r="DG37" s="99"/>
      <c r="DH37" s="99"/>
      <c r="DI37" s="99"/>
      <c r="DJ37" s="99"/>
      <c r="DK37" s="99"/>
      <c r="DL37" s="99"/>
    </row>
    <row r="38" spans="1:116">
      <c r="A38" s="460"/>
      <c r="B38" s="433" t="s">
        <v>151</v>
      </c>
      <c r="C38" s="157"/>
      <c r="D38" s="164">
        <f t="shared" si="22"/>
        <v>300</v>
      </c>
      <c r="E38" s="219"/>
      <c r="F38" s="219"/>
      <c r="G38" s="219"/>
      <c r="H38" s="211"/>
      <c r="I38" s="211"/>
      <c r="J38" s="211"/>
      <c r="K38" s="219">
        <v>120</v>
      </c>
      <c r="L38" s="219"/>
      <c r="M38" s="211"/>
      <c r="N38" s="211"/>
      <c r="O38" s="211"/>
      <c r="P38" s="219"/>
      <c r="Q38" s="211"/>
      <c r="R38" s="211"/>
      <c r="S38" s="211">
        <v>120</v>
      </c>
      <c r="T38" s="85">
        <v>60</v>
      </c>
      <c r="U38" s="164">
        <f t="shared" si="23"/>
        <v>0</v>
      </c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7"/>
      <c r="AP38" s="164">
        <f t="shared" si="24"/>
        <v>2809</v>
      </c>
      <c r="AQ38" s="188">
        <f>309+144</f>
        <v>453</v>
      </c>
      <c r="AR38" s="188">
        <v>648</v>
      </c>
      <c r="AS38" s="188"/>
      <c r="AT38" s="188"/>
      <c r="AU38" s="189">
        <v>28</v>
      </c>
      <c r="AV38" s="190"/>
      <c r="AW38" s="188">
        <v>1680</v>
      </c>
      <c r="AX38" s="188"/>
      <c r="AY38" s="188"/>
      <c r="AZ38" s="188"/>
      <c r="BA38" s="188"/>
      <c r="BB38" s="188"/>
      <c r="BC38" s="188"/>
      <c r="BD38" s="188"/>
      <c r="BE38" s="188"/>
      <c r="BF38" s="188"/>
      <c r="BG38" s="188"/>
      <c r="BH38" s="188"/>
      <c r="BI38" s="188">
        <v>0</v>
      </c>
      <c r="BJ38" s="188"/>
      <c r="BK38" s="188"/>
      <c r="BL38" s="188">
        <v>0</v>
      </c>
      <c r="BM38" s="188"/>
      <c r="BN38" s="188"/>
      <c r="BO38" s="164">
        <f t="shared" si="25"/>
        <v>583</v>
      </c>
      <c r="BP38" s="188">
        <v>583</v>
      </c>
      <c r="BQ38" s="188"/>
      <c r="BR38" s="188"/>
      <c r="BS38" s="189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2"/>
      <c r="CH38" s="191"/>
      <c r="CI38" s="191"/>
      <c r="CJ38" s="191"/>
      <c r="CK38" s="191"/>
      <c r="CL38" s="191"/>
      <c r="CM38" s="164">
        <f t="shared" si="26"/>
        <v>56</v>
      </c>
      <c r="CN38" s="188"/>
      <c r="CO38" s="188">
        <v>56</v>
      </c>
      <c r="CP38" s="189"/>
      <c r="CQ38" s="99"/>
      <c r="CR38" s="99"/>
      <c r="CS38" s="99"/>
      <c r="CT38" s="99"/>
      <c r="CU38" s="99"/>
      <c r="CV38" s="99"/>
      <c r="CW38" s="99"/>
      <c r="CX38" s="99"/>
      <c r="CY38" s="99"/>
      <c r="CZ38" s="99"/>
      <c r="DA38" s="99"/>
      <c r="DB38" s="99"/>
      <c r="DC38" s="99"/>
      <c r="DD38" s="99"/>
      <c r="DE38" s="99"/>
      <c r="DF38" s="99"/>
      <c r="DG38" s="99"/>
      <c r="DH38" s="99"/>
      <c r="DI38" s="99"/>
      <c r="DJ38" s="99"/>
      <c r="DK38" s="99"/>
      <c r="DL38" s="99"/>
    </row>
    <row r="39" spans="1:116">
      <c r="A39" s="56"/>
      <c r="B39" s="433" t="s">
        <v>152</v>
      </c>
      <c r="C39" s="157"/>
      <c r="D39" s="164">
        <f t="shared" si="22"/>
        <v>0</v>
      </c>
      <c r="E39" s="219"/>
      <c r="F39" s="219"/>
      <c r="G39" s="219"/>
      <c r="H39" s="211"/>
      <c r="I39" s="211"/>
      <c r="J39" s="211"/>
      <c r="K39" s="219"/>
      <c r="L39" s="219"/>
      <c r="M39" s="211"/>
      <c r="N39" s="211"/>
      <c r="O39" s="211"/>
      <c r="P39" s="219"/>
      <c r="Q39" s="211"/>
      <c r="R39" s="211"/>
      <c r="S39" s="211"/>
      <c r="T39" s="85"/>
      <c r="U39" s="164">
        <f t="shared" si="23"/>
        <v>54502</v>
      </c>
      <c r="V39" s="186">
        <v>0</v>
      </c>
      <c r="W39" s="186">
        <v>0</v>
      </c>
      <c r="X39" s="186"/>
      <c r="Y39" s="186">
        <v>1002</v>
      </c>
      <c r="Z39" s="186"/>
      <c r="AA39" s="186"/>
      <c r="AB39" s="186"/>
      <c r="AC39" s="186"/>
      <c r="AD39" s="186"/>
      <c r="AE39" s="186"/>
      <c r="AF39" s="186"/>
      <c r="AG39" s="186">
        <v>53500</v>
      </c>
      <c r="AH39" s="186"/>
      <c r="AI39" s="186"/>
      <c r="AJ39" s="186"/>
      <c r="AK39" s="186">
        <v>0</v>
      </c>
      <c r="AL39" s="186"/>
      <c r="AM39" s="186"/>
      <c r="AN39" s="186"/>
      <c r="AO39" s="187"/>
      <c r="AP39" s="164">
        <f t="shared" si="24"/>
        <v>2110.5</v>
      </c>
      <c r="AQ39" s="188"/>
      <c r="AR39" s="188">
        <v>2023</v>
      </c>
      <c r="AS39" s="188"/>
      <c r="AT39" s="188"/>
      <c r="AU39" s="189">
        <v>53.5</v>
      </c>
      <c r="AV39" s="190"/>
      <c r="AW39" s="188">
        <v>34</v>
      </c>
      <c r="AX39" s="188"/>
      <c r="AY39" s="188"/>
      <c r="AZ39" s="188"/>
      <c r="BA39" s="188"/>
      <c r="BB39" s="188"/>
      <c r="BC39" s="188"/>
      <c r="BD39" s="188"/>
      <c r="BE39" s="188"/>
      <c r="BF39" s="188"/>
      <c r="BG39" s="188"/>
      <c r="BH39" s="188"/>
      <c r="BI39" s="188">
        <v>0</v>
      </c>
      <c r="BJ39" s="188"/>
      <c r="BK39" s="212"/>
      <c r="BL39" s="212"/>
      <c r="BM39" s="188"/>
      <c r="BN39" s="188"/>
      <c r="BO39" s="164">
        <f t="shared" si="25"/>
        <v>0</v>
      </c>
      <c r="BP39" s="188"/>
      <c r="BQ39" s="188"/>
      <c r="BR39" s="188"/>
      <c r="BS39" s="189"/>
      <c r="BT39" s="191"/>
      <c r="BU39" s="191"/>
      <c r="BV39" s="191"/>
      <c r="BW39" s="191"/>
      <c r="BX39" s="191"/>
      <c r="BY39" s="191"/>
      <c r="BZ39" s="191"/>
      <c r="CA39" s="191"/>
      <c r="CB39" s="191"/>
      <c r="CC39" s="191"/>
      <c r="CD39" s="191"/>
      <c r="CE39" s="191"/>
      <c r="CF39" s="191"/>
      <c r="CG39" s="192"/>
      <c r="CH39" s="191"/>
      <c r="CI39" s="191"/>
      <c r="CJ39" s="191"/>
      <c r="CK39" s="191"/>
      <c r="CL39" s="191"/>
      <c r="CM39" s="164">
        <f t="shared" si="26"/>
        <v>0</v>
      </c>
      <c r="CN39" s="188"/>
      <c r="CO39" s="188"/>
      <c r="CP39" s="189"/>
      <c r="CQ39" s="99"/>
      <c r="CR39" s="99"/>
      <c r="CS39" s="99"/>
      <c r="CT39" s="99"/>
      <c r="CU39" s="99"/>
      <c r="CV39" s="99"/>
      <c r="CW39" s="99"/>
      <c r="CX39" s="99"/>
      <c r="CY39" s="99"/>
      <c r="CZ39" s="99"/>
      <c r="DA39" s="99"/>
      <c r="DB39" s="99"/>
      <c r="DC39" s="99"/>
      <c r="DD39" s="99"/>
      <c r="DE39" s="99"/>
      <c r="DF39" s="99"/>
      <c r="DG39" s="99"/>
      <c r="DH39" s="99"/>
      <c r="DI39" s="99"/>
      <c r="DJ39" s="99"/>
      <c r="DK39" s="99"/>
      <c r="DL39" s="99"/>
    </row>
    <row r="40" spans="1:116">
      <c r="A40" s="56"/>
      <c r="B40" s="433" t="s">
        <v>153</v>
      </c>
      <c r="C40" s="157"/>
      <c r="D40" s="164">
        <f t="shared" si="22"/>
        <v>783.4</v>
      </c>
      <c r="E40" s="220">
        <v>0</v>
      </c>
      <c r="F40" s="219"/>
      <c r="G40" s="220">
        <v>128.30000000000001</v>
      </c>
      <c r="H40" s="213">
        <v>58.2</v>
      </c>
      <c r="I40" s="211"/>
      <c r="J40" s="211"/>
      <c r="K40" s="219"/>
      <c r="L40" s="219"/>
      <c r="M40" s="211">
        <v>570</v>
      </c>
      <c r="N40" s="211"/>
      <c r="O40" s="211"/>
      <c r="P40" s="219"/>
      <c r="Q40" s="211">
        <v>24</v>
      </c>
      <c r="R40" s="211"/>
      <c r="S40" s="211">
        <v>0</v>
      </c>
      <c r="T40" s="85">
        <v>2.9</v>
      </c>
      <c r="U40" s="164">
        <f t="shared" si="23"/>
        <v>25700</v>
      </c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>
        <v>25700</v>
      </c>
      <c r="AH40" s="186"/>
      <c r="AI40" s="186"/>
      <c r="AJ40" s="186"/>
      <c r="AK40" s="186"/>
      <c r="AL40" s="186"/>
      <c r="AM40" s="186"/>
      <c r="AN40" s="186"/>
      <c r="AO40" s="187"/>
      <c r="AP40" s="164">
        <f t="shared" si="24"/>
        <v>1053.5</v>
      </c>
      <c r="AQ40" s="188">
        <v>55</v>
      </c>
      <c r="AR40" s="188">
        <v>545</v>
      </c>
      <c r="AS40" s="188"/>
      <c r="AT40" s="188"/>
      <c r="AU40" s="189">
        <v>0</v>
      </c>
      <c r="AV40" s="190"/>
      <c r="AW40" s="188">
        <v>428.5</v>
      </c>
      <c r="AX40" s="188"/>
      <c r="AY40" s="188"/>
      <c r="AZ40" s="188"/>
      <c r="BA40" s="188"/>
      <c r="BB40" s="188"/>
      <c r="BC40" s="188"/>
      <c r="BD40" s="188"/>
      <c r="BE40" s="188"/>
      <c r="BF40" s="188"/>
      <c r="BG40" s="188"/>
      <c r="BH40" s="188"/>
      <c r="BI40" s="188">
        <v>20</v>
      </c>
      <c r="BJ40" s="188">
        <v>5</v>
      </c>
      <c r="BK40" s="212"/>
      <c r="BL40" s="212"/>
      <c r="BM40" s="188"/>
      <c r="BN40" s="188"/>
      <c r="BO40" s="164">
        <f t="shared" si="25"/>
        <v>0</v>
      </c>
      <c r="BP40" s="188"/>
      <c r="BQ40" s="188"/>
      <c r="BR40" s="188"/>
      <c r="BS40" s="189"/>
      <c r="BT40" s="191"/>
      <c r="BU40" s="191"/>
      <c r="BV40" s="191"/>
      <c r="BW40" s="191"/>
      <c r="BX40" s="191"/>
      <c r="BY40" s="191"/>
      <c r="BZ40" s="191"/>
      <c r="CA40" s="191"/>
      <c r="CB40" s="191"/>
      <c r="CC40" s="191"/>
      <c r="CD40" s="191"/>
      <c r="CE40" s="191"/>
      <c r="CF40" s="191"/>
      <c r="CG40" s="192"/>
      <c r="CH40" s="191"/>
      <c r="CI40" s="191"/>
      <c r="CJ40" s="191"/>
      <c r="CK40" s="191"/>
      <c r="CL40" s="191"/>
      <c r="CM40" s="164">
        <f t="shared" si="26"/>
        <v>51</v>
      </c>
      <c r="CN40" s="188"/>
      <c r="CO40" s="188">
        <v>51</v>
      </c>
      <c r="CP40" s="189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99"/>
      <c r="DL40" s="99"/>
    </row>
    <row r="41" spans="1:116">
      <c r="A41" s="460"/>
      <c r="B41" s="433" t="s">
        <v>154</v>
      </c>
      <c r="C41" s="157"/>
      <c r="D41" s="164">
        <f t="shared" si="22"/>
        <v>0</v>
      </c>
      <c r="E41" s="165"/>
      <c r="F41" s="165"/>
      <c r="G41" s="165"/>
      <c r="H41" s="166"/>
      <c r="I41" s="166"/>
      <c r="J41" s="166"/>
      <c r="K41" s="165"/>
      <c r="L41" s="165"/>
      <c r="M41" s="166"/>
      <c r="N41" s="166"/>
      <c r="O41" s="166"/>
      <c r="P41" s="165"/>
      <c r="Q41" s="166"/>
      <c r="R41" s="166"/>
      <c r="S41" s="166"/>
      <c r="T41" s="85"/>
      <c r="U41" s="164">
        <f t="shared" si="23"/>
        <v>1000</v>
      </c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>
        <v>1000</v>
      </c>
      <c r="AH41" s="186"/>
      <c r="AI41" s="186"/>
      <c r="AJ41" s="186"/>
      <c r="AK41" s="186"/>
      <c r="AL41" s="186"/>
      <c r="AM41" s="186"/>
      <c r="AN41" s="186"/>
      <c r="AO41" s="187"/>
      <c r="AP41" s="164">
        <f t="shared" si="24"/>
        <v>805</v>
      </c>
      <c r="AQ41" s="216">
        <v>0</v>
      </c>
      <c r="AR41" s="216">
        <v>90</v>
      </c>
      <c r="AS41" s="216"/>
      <c r="AT41" s="216"/>
      <c r="AU41" s="217">
        <v>40</v>
      </c>
      <c r="AV41" s="218"/>
      <c r="AW41" s="216">
        <v>200</v>
      </c>
      <c r="AX41" s="212"/>
      <c r="AY41" s="212"/>
      <c r="AZ41" s="212"/>
      <c r="BA41" s="212"/>
      <c r="BB41" s="216">
        <v>75</v>
      </c>
      <c r="BC41" s="212"/>
      <c r="BD41" s="212"/>
      <c r="BE41" s="212"/>
      <c r="BF41" s="212"/>
      <c r="BG41" s="212"/>
      <c r="BH41" s="212"/>
      <c r="BI41" s="216">
        <v>400</v>
      </c>
      <c r="BJ41" s="212"/>
      <c r="BK41" s="212"/>
      <c r="BL41" s="212"/>
      <c r="BM41" s="188"/>
      <c r="BN41" s="188"/>
      <c r="BO41" s="164">
        <f t="shared" si="25"/>
        <v>0</v>
      </c>
      <c r="BP41" s="188"/>
      <c r="BQ41" s="188"/>
      <c r="BR41" s="188"/>
      <c r="BS41" s="189"/>
      <c r="BT41" s="191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91"/>
      <c r="CF41" s="191"/>
      <c r="CG41" s="192"/>
      <c r="CH41" s="191"/>
      <c r="CI41" s="191"/>
      <c r="CJ41" s="191"/>
      <c r="CK41" s="191"/>
      <c r="CL41" s="191"/>
      <c r="CM41" s="164">
        <f t="shared" si="26"/>
        <v>0</v>
      </c>
      <c r="CN41" s="188"/>
      <c r="CO41" s="188"/>
      <c r="CP41" s="18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</row>
    <row r="42" spans="1:116">
      <c r="A42" s="56"/>
      <c r="B42" s="433" t="s">
        <v>155</v>
      </c>
      <c r="C42" s="157">
        <v>520</v>
      </c>
      <c r="D42" s="164">
        <v>80</v>
      </c>
      <c r="E42" s="165"/>
      <c r="F42" s="165"/>
      <c r="G42" s="165"/>
      <c r="H42" s="166"/>
      <c r="I42" s="166"/>
      <c r="J42" s="166"/>
      <c r="K42" s="165"/>
      <c r="L42" s="165"/>
      <c r="M42" s="166"/>
      <c r="N42" s="166"/>
      <c r="O42" s="166"/>
      <c r="P42" s="165"/>
      <c r="Q42" s="166"/>
      <c r="R42" s="166"/>
      <c r="S42" s="166"/>
      <c r="T42" s="85">
        <v>6358.6</v>
      </c>
      <c r="U42" s="164">
        <f t="shared" si="23"/>
        <v>0</v>
      </c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7"/>
      <c r="AP42" s="164">
        <f t="shared" si="24"/>
        <v>101.38</v>
      </c>
      <c r="AQ42" s="216">
        <v>0</v>
      </c>
      <c r="AR42" s="216">
        <v>13.22</v>
      </c>
      <c r="AS42" s="216"/>
      <c r="AT42" s="216"/>
      <c r="AU42" s="217"/>
      <c r="AV42" s="218"/>
      <c r="AW42" s="216">
        <v>88.16</v>
      </c>
      <c r="AX42" s="212"/>
      <c r="AY42" s="212"/>
      <c r="AZ42" s="212"/>
      <c r="BA42" s="212"/>
      <c r="BB42" s="212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188"/>
      <c r="BN42" s="188"/>
      <c r="BO42" s="164">
        <f t="shared" si="25"/>
        <v>0</v>
      </c>
      <c r="BP42" s="188"/>
      <c r="BQ42" s="188"/>
      <c r="BR42" s="188"/>
      <c r="BS42" s="189"/>
      <c r="BT42" s="191"/>
      <c r="BU42" s="191"/>
      <c r="BV42" s="191"/>
      <c r="BW42" s="191"/>
      <c r="BX42" s="191"/>
      <c r="BY42" s="191"/>
      <c r="BZ42" s="191"/>
      <c r="CA42" s="191"/>
      <c r="CB42" s="191"/>
      <c r="CC42" s="191"/>
      <c r="CD42" s="191"/>
      <c r="CE42" s="191"/>
      <c r="CF42" s="191"/>
      <c r="CG42" s="192"/>
      <c r="CH42" s="191"/>
      <c r="CI42" s="191"/>
      <c r="CJ42" s="191"/>
      <c r="CK42" s="191"/>
      <c r="CL42" s="191"/>
      <c r="CM42" s="164">
        <f t="shared" si="26"/>
        <v>0</v>
      </c>
      <c r="CN42" s="188"/>
      <c r="CO42" s="188"/>
      <c r="CP42" s="18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  <c r="DL42" s="99"/>
    </row>
    <row r="43" spans="1:116">
      <c r="A43" s="56"/>
      <c r="B43" s="433" t="s">
        <v>156</v>
      </c>
      <c r="C43" s="157"/>
      <c r="D43" s="164">
        <f t="shared" si="22"/>
        <v>0</v>
      </c>
      <c r="E43" s="165"/>
      <c r="F43" s="165"/>
      <c r="G43" s="165"/>
      <c r="H43" s="166"/>
      <c r="I43" s="166"/>
      <c r="J43" s="166"/>
      <c r="K43" s="165"/>
      <c r="L43" s="165"/>
      <c r="M43" s="166"/>
      <c r="N43" s="166"/>
      <c r="O43" s="166"/>
      <c r="P43" s="165"/>
      <c r="Q43" s="166"/>
      <c r="R43" s="166"/>
      <c r="S43" s="166"/>
      <c r="T43" s="85"/>
      <c r="U43" s="164">
        <f t="shared" si="23"/>
        <v>0</v>
      </c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>
        <v>0</v>
      </c>
      <c r="AH43" s="186"/>
      <c r="AI43" s="186"/>
      <c r="AJ43" s="186"/>
      <c r="AK43" s="186"/>
      <c r="AL43" s="186"/>
      <c r="AM43" s="186"/>
      <c r="AN43" s="186"/>
      <c r="AO43" s="187"/>
      <c r="AP43" s="164">
        <f t="shared" si="24"/>
        <v>522.29999999999995</v>
      </c>
      <c r="AQ43" s="216">
        <v>15.5</v>
      </c>
      <c r="AR43" s="216">
        <v>20</v>
      </c>
      <c r="AS43" s="216"/>
      <c r="AT43" s="216"/>
      <c r="AU43" s="217">
        <v>33</v>
      </c>
      <c r="AV43" s="218">
        <v>11.3</v>
      </c>
      <c r="AW43" s="216">
        <v>33</v>
      </c>
      <c r="AX43" s="216"/>
      <c r="AY43" s="216"/>
      <c r="AZ43" s="216"/>
      <c r="BA43" s="216"/>
      <c r="BB43" s="216">
        <v>49.5</v>
      </c>
      <c r="BC43" s="216"/>
      <c r="BD43" s="216"/>
      <c r="BE43" s="216"/>
      <c r="BF43" s="216"/>
      <c r="BG43" s="216"/>
      <c r="BH43" s="216"/>
      <c r="BI43" s="216">
        <v>360</v>
      </c>
      <c r="BJ43" s="212"/>
      <c r="BK43" s="212"/>
      <c r="BL43" s="212"/>
      <c r="BM43" s="188"/>
      <c r="BN43" s="188"/>
      <c r="BO43" s="164">
        <f t="shared" si="25"/>
        <v>0</v>
      </c>
      <c r="BP43" s="188"/>
      <c r="BQ43" s="188"/>
      <c r="BR43" s="188"/>
      <c r="BS43" s="189"/>
      <c r="BT43" s="191"/>
      <c r="BU43" s="191"/>
      <c r="BV43" s="191"/>
      <c r="BW43" s="191"/>
      <c r="BX43" s="191"/>
      <c r="BY43" s="191"/>
      <c r="BZ43" s="191"/>
      <c r="CA43" s="191"/>
      <c r="CB43" s="191"/>
      <c r="CC43" s="191"/>
      <c r="CD43" s="191"/>
      <c r="CE43" s="191"/>
      <c r="CF43" s="191"/>
      <c r="CG43" s="192"/>
      <c r="CH43" s="191"/>
      <c r="CI43" s="191"/>
      <c r="CJ43" s="191"/>
      <c r="CK43" s="191"/>
      <c r="CL43" s="191"/>
      <c r="CM43" s="164">
        <f t="shared" si="26"/>
        <v>0</v>
      </c>
      <c r="CN43" s="188"/>
      <c r="CO43" s="188"/>
      <c r="CP43" s="189"/>
      <c r="CQ43" s="99"/>
      <c r="CR43" s="99"/>
      <c r="CS43" s="99"/>
      <c r="CT43" s="99"/>
      <c r="CU43" s="99"/>
      <c r="CV43" s="99"/>
      <c r="CW43" s="99"/>
      <c r="CX43" s="99"/>
      <c r="CY43" s="99"/>
      <c r="CZ43" s="99"/>
      <c r="DA43" s="99"/>
      <c r="DB43" s="99"/>
      <c r="DC43" s="99"/>
      <c r="DD43" s="99"/>
      <c r="DE43" s="99"/>
      <c r="DF43" s="99"/>
      <c r="DG43" s="99"/>
      <c r="DH43" s="99"/>
      <c r="DI43" s="99"/>
      <c r="DJ43" s="99"/>
      <c r="DK43" s="99"/>
      <c r="DL43" s="99"/>
    </row>
    <row r="44" spans="1:116">
      <c r="A44" s="56"/>
      <c r="B44" s="433" t="s">
        <v>157</v>
      </c>
      <c r="C44" s="157"/>
      <c r="D44" s="164">
        <f t="shared" si="22"/>
        <v>0</v>
      </c>
      <c r="E44" s="165"/>
      <c r="F44" s="165"/>
      <c r="G44" s="165"/>
      <c r="H44" s="166"/>
      <c r="I44" s="166"/>
      <c r="J44" s="166"/>
      <c r="K44" s="165"/>
      <c r="L44" s="165"/>
      <c r="M44" s="166"/>
      <c r="N44" s="166"/>
      <c r="O44" s="166"/>
      <c r="P44" s="165"/>
      <c r="Q44" s="166"/>
      <c r="R44" s="166"/>
      <c r="S44" s="166"/>
      <c r="T44" s="85"/>
      <c r="U44" s="164">
        <f t="shared" si="23"/>
        <v>0</v>
      </c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7"/>
      <c r="AP44" s="164">
        <f t="shared" si="24"/>
        <v>2620</v>
      </c>
      <c r="AQ44" s="216">
        <v>720</v>
      </c>
      <c r="AR44" s="216">
        <v>810</v>
      </c>
      <c r="AS44" s="216"/>
      <c r="AT44" s="216"/>
      <c r="AU44" s="217"/>
      <c r="AV44" s="218"/>
      <c r="AW44" s="216">
        <v>950</v>
      </c>
      <c r="AX44" s="216"/>
      <c r="AY44" s="216"/>
      <c r="AZ44" s="216"/>
      <c r="BA44" s="216"/>
      <c r="BB44" s="216"/>
      <c r="BC44" s="216"/>
      <c r="BD44" s="216"/>
      <c r="BE44" s="216"/>
      <c r="BF44" s="216"/>
      <c r="BG44" s="216"/>
      <c r="BH44" s="216">
        <v>140</v>
      </c>
      <c r="BI44" s="212"/>
      <c r="BJ44" s="212"/>
      <c r="BK44" s="212"/>
      <c r="BL44" s="212"/>
      <c r="BM44" s="188"/>
      <c r="BN44" s="188"/>
      <c r="BO44" s="164">
        <f t="shared" si="25"/>
        <v>630</v>
      </c>
      <c r="BP44" s="188">
        <v>320</v>
      </c>
      <c r="BQ44" s="188">
        <v>310</v>
      </c>
      <c r="BR44" s="188"/>
      <c r="BS44" s="189"/>
      <c r="BT44" s="191"/>
      <c r="BU44" s="191"/>
      <c r="BV44" s="191"/>
      <c r="BW44" s="191"/>
      <c r="BX44" s="191"/>
      <c r="BY44" s="191"/>
      <c r="BZ44" s="191"/>
      <c r="CA44" s="191"/>
      <c r="CB44" s="191"/>
      <c r="CC44" s="191"/>
      <c r="CD44" s="191"/>
      <c r="CE44" s="191"/>
      <c r="CF44" s="191"/>
      <c r="CG44" s="192"/>
      <c r="CH44" s="191"/>
      <c r="CI44" s="191"/>
      <c r="CJ44" s="191"/>
      <c r="CK44" s="191"/>
      <c r="CL44" s="191"/>
      <c r="CM44" s="193">
        <f t="shared" si="26"/>
        <v>4580</v>
      </c>
      <c r="CN44" s="188">
        <v>380</v>
      </c>
      <c r="CO44" s="188">
        <v>4200</v>
      </c>
      <c r="CP44" s="189"/>
      <c r="CQ44" s="99"/>
      <c r="CR44" s="99"/>
      <c r="CS44" s="99"/>
      <c r="CT44" s="99"/>
      <c r="CU44" s="99"/>
      <c r="CV44" s="99"/>
      <c r="CW44" s="99"/>
      <c r="CX44" s="99"/>
      <c r="CY44" s="99"/>
      <c r="CZ44" s="99"/>
      <c r="DA44" s="99"/>
      <c r="DB44" s="99"/>
      <c r="DC44" s="99"/>
      <c r="DD44" s="99"/>
      <c r="DE44" s="99"/>
      <c r="DF44" s="99"/>
      <c r="DG44" s="99"/>
      <c r="DH44" s="99"/>
      <c r="DI44" s="99"/>
      <c r="DJ44" s="99"/>
      <c r="DK44" s="99"/>
      <c r="DL44" s="99"/>
    </row>
    <row r="45" spans="1:116">
      <c r="A45" s="34">
        <v>4</v>
      </c>
      <c r="B45" s="34" t="s">
        <v>148</v>
      </c>
      <c r="C45" s="157">
        <f>D45+U45+AP45+BO45+CM45</f>
        <v>135802.26</v>
      </c>
      <c r="D45" s="162">
        <f>SUM(D46:D54)</f>
        <v>7355.14</v>
      </c>
      <c r="E45" s="163">
        <f t="shared" ref="E45:S45" si="27">SUM(E46:E54)</f>
        <v>45</v>
      </c>
      <c r="F45" s="163">
        <f t="shared" si="27"/>
        <v>0</v>
      </c>
      <c r="G45" s="163">
        <f t="shared" si="27"/>
        <v>299.7</v>
      </c>
      <c r="H45" s="163">
        <f t="shared" si="27"/>
        <v>61.3</v>
      </c>
      <c r="I45" s="163">
        <v>570</v>
      </c>
      <c r="J45" s="163">
        <f t="shared" si="27"/>
        <v>0</v>
      </c>
      <c r="K45" s="163">
        <v>570</v>
      </c>
      <c r="L45" s="163">
        <f t="shared" si="27"/>
        <v>0</v>
      </c>
      <c r="M45" s="163">
        <f t="shared" si="27"/>
        <v>0</v>
      </c>
      <c r="N45" s="163">
        <f t="shared" si="27"/>
        <v>0</v>
      </c>
      <c r="O45" s="163">
        <f t="shared" si="27"/>
        <v>0</v>
      </c>
      <c r="P45" s="163">
        <f t="shared" si="27"/>
        <v>0</v>
      </c>
      <c r="Q45" s="163">
        <f t="shared" si="27"/>
        <v>0</v>
      </c>
      <c r="R45" s="163">
        <f t="shared" si="27"/>
        <v>0</v>
      </c>
      <c r="S45" s="163">
        <f t="shared" si="27"/>
        <v>6</v>
      </c>
      <c r="T45" s="85">
        <v>570</v>
      </c>
      <c r="U45" s="162">
        <f>SUM(U46:U54)</f>
        <v>98499.09</v>
      </c>
      <c r="V45" s="163">
        <f t="shared" ref="V45:AN45" si="28">SUM(V46:V54)</f>
        <v>0</v>
      </c>
      <c r="W45" s="163">
        <f t="shared" si="28"/>
        <v>0</v>
      </c>
      <c r="X45" s="163">
        <f t="shared" si="28"/>
        <v>0</v>
      </c>
      <c r="Y45" s="163">
        <f t="shared" si="28"/>
        <v>750</v>
      </c>
      <c r="Z45" s="163">
        <f t="shared" si="28"/>
        <v>0</v>
      </c>
      <c r="AA45" s="163">
        <f t="shared" si="28"/>
        <v>0</v>
      </c>
      <c r="AB45" s="163">
        <f t="shared" si="28"/>
        <v>0</v>
      </c>
      <c r="AC45" s="163">
        <f t="shared" si="28"/>
        <v>0</v>
      </c>
      <c r="AD45" s="163">
        <f t="shared" si="28"/>
        <v>0</v>
      </c>
      <c r="AE45" s="163">
        <f t="shared" si="28"/>
        <v>0</v>
      </c>
      <c r="AF45" s="163">
        <f t="shared" si="28"/>
        <v>0</v>
      </c>
      <c r="AG45" s="163">
        <f t="shared" si="28"/>
        <v>97749.09</v>
      </c>
      <c r="AH45" s="163">
        <f t="shared" si="28"/>
        <v>0</v>
      </c>
      <c r="AI45" s="163">
        <f t="shared" si="28"/>
        <v>0</v>
      </c>
      <c r="AJ45" s="163">
        <f t="shared" si="28"/>
        <v>0</v>
      </c>
      <c r="AK45" s="163">
        <f t="shared" si="28"/>
        <v>0</v>
      </c>
      <c r="AL45" s="163">
        <f t="shared" si="28"/>
        <v>0</v>
      </c>
      <c r="AM45" s="163">
        <f t="shared" si="28"/>
        <v>0</v>
      </c>
      <c r="AN45" s="163">
        <f t="shared" si="28"/>
        <v>0</v>
      </c>
      <c r="AO45" s="194">
        <v>0</v>
      </c>
      <c r="AP45" s="162">
        <f>SUM(AP46:AP54)</f>
        <v>23124.93</v>
      </c>
      <c r="AQ45" s="163">
        <f t="shared" ref="AQ45:BN45" si="29">SUM(AQ46:AQ54)</f>
        <v>1724.5</v>
      </c>
      <c r="AR45" s="163">
        <f t="shared" si="29"/>
        <v>3126.87</v>
      </c>
      <c r="AS45" s="163">
        <f t="shared" si="29"/>
        <v>0</v>
      </c>
      <c r="AT45" s="163">
        <f t="shared" si="29"/>
        <v>0</v>
      </c>
      <c r="AU45" s="163">
        <f t="shared" si="29"/>
        <v>4607.3</v>
      </c>
      <c r="AV45" s="163">
        <f t="shared" si="29"/>
        <v>100</v>
      </c>
      <c r="AW45" s="163">
        <f t="shared" si="29"/>
        <v>5165.66</v>
      </c>
      <c r="AX45" s="163">
        <f t="shared" si="29"/>
        <v>0</v>
      </c>
      <c r="AY45" s="163">
        <f t="shared" si="29"/>
        <v>0</v>
      </c>
      <c r="AZ45" s="163">
        <f t="shared" si="29"/>
        <v>0</v>
      </c>
      <c r="BA45" s="163">
        <f t="shared" si="29"/>
        <v>0</v>
      </c>
      <c r="BB45" s="163">
        <f t="shared" si="29"/>
        <v>457.7</v>
      </c>
      <c r="BC45" s="163">
        <f t="shared" si="29"/>
        <v>0</v>
      </c>
      <c r="BD45" s="163">
        <f t="shared" si="29"/>
        <v>0</v>
      </c>
      <c r="BE45" s="163">
        <f t="shared" si="29"/>
        <v>0</v>
      </c>
      <c r="BF45" s="163">
        <f t="shared" si="29"/>
        <v>0</v>
      </c>
      <c r="BG45" s="163">
        <f t="shared" si="29"/>
        <v>0</v>
      </c>
      <c r="BH45" s="163">
        <f t="shared" si="29"/>
        <v>240</v>
      </c>
      <c r="BI45" s="163">
        <f t="shared" si="29"/>
        <v>7679.4</v>
      </c>
      <c r="BJ45" s="163">
        <f t="shared" si="29"/>
        <v>13.3</v>
      </c>
      <c r="BK45" s="163">
        <f t="shared" si="29"/>
        <v>0</v>
      </c>
      <c r="BL45" s="163">
        <f t="shared" si="29"/>
        <v>10.199999999999999</v>
      </c>
      <c r="BM45" s="163">
        <f t="shared" si="29"/>
        <v>0</v>
      </c>
      <c r="BN45" s="163">
        <f t="shared" si="29"/>
        <v>0</v>
      </c>
      <c r="BO45" s="162">
        <f>SUM(BO46:BO54)</f>
        <v>1568.1</v>
      </c>
      <c r="BP45" s="163">
        <f>SUM(BP46:BP54)</f>
        <v>1106.0999999999999</v>
      </c>
      <c r="BQ45" s="163">
        <f>SUM(BQ46:BQ54)</f>
        <v>462</v>
      </c>
      <c r="BR45" s="163">
        <f>SUM(BR46:BR54)</f>
        <v>0</v>
      </c>
      <c r="BS45" s="163">
        <f>SUM(BS46:BS54)</f>
        <v>0</v>
      </c>
      <c r="BT45" s="195">
        <v>0</v>
      </c>
      <c r="BU45" s="195">
        <v>0</v>
      </c>
      <c r="BV45" s="195">
        <v>0</v>
      </c>
      <c r="BW45" s="195">
        <v>0</v>
      </c>
      <c r="BX45" s="195">
        <v>0</v>
      </c>
      <c r="BY45" s="195">
        <v>0</v>
      </c>
      <c r="BZ45" s="195">
        <v>0</v>
      </c>
      <c r="CA45" s="195">
        <v>0</v>
      </c>
      <c r="CB45" s="195">
        <v>0</v>
      </c>
      <c r="CC45" s="195">
        <v>0</v>
      </c>
      <c r="CD45" s="195">
        <v>0</v>
      </c>
      <c r="CE45" s="195">
        <v>0</v>
      </c>
      <c r="CF45" s="195">
        <v>0</v>
      </c>
      <c r="CG45" s="195">
        <v>0</v>
      </c>
      <c r="CH45" s="195">
        <v>0</v>
      </c>
      <c r="CI45" s="195">
        <v>0</v>
      </c>
      <c r="CJ45" s="195">
        <v>0</v>
      </c>
      <c r="CK45" s="195">
        <v>0</v>
      </c>
      <c r="CL45" s="195">
        <v>0</v>
      </c>
      <c r="CM45" s="162">
        <f>SUM(CM46:CM54)</f>
        <v>5255</v>
      </c>
      <c r="CN45" s="163">
        <f>SUM(CN46:CN54)</f>
        <v>499</v>
      </c>
      <c r="CO45" s="163">
        <f>SUM(CO46:CO54)</f>
        <v>4756</v>
      </c>
      <c r="CP45" s="163">
        <f>SUM(CP46:CP54)</f>
        <v>0</v>
      </c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99"/>
      <c r="DL45" s="99"/>
    </row>
    <row r="46" spans="1:116">
      <c r="A46" s="56"/>
      <c r="B46" s="107" t="s">
        <v>149</v>
      </c>
      <c r="C46" s="157"/>
      <c r="D46" s="164">
        <f t="shared" ref="D46:D54" si="30">SUM(E46:T46)</f>
        <v>37.799999999999997</v>
      </c>
      <c r="E46" s="219"/>
      <c r="F46" s="219"/>
      <c r="G46" s="220">
        <v>1</v>
      </c>
      <c r="H46" s="211"/>
      <c r="I46" s="211"/>
      <c r="J46" s="211"/>
      <c r="K46" s="220">
        <v>7.2</v>
      </c>
      <c r="L46" s="219"/>
      <c r="M46" s="211"/>
      <c r="N46" s="211"/>
      <c r="O46" s="211"/>
      <c r="P46" s="219"/>
      <c r="Q46" s="211"/>
      <c r="R46" s="211"/>
      <c r="S46" s="211"/>
      <c r="T46" s="85">
        <f>20%*148</f>
        <v>29.6</v>
      </c>
      <c r="U46" s="164">
        <f t="shared" ref="U46:U54" si="31">SUM(V46:AN46)</f>
        <v>0</v>
      </c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7"/>
      <c r="AP46" s="164">
        <f t="shared" ref="AP46:AP54" si="32">SUM(AQ46:BN46)</f>
        <v>580</v>
      </c>
      <c r="AQ46" s="188"/>
      <c r="AR46" s="188">
        <v>2</v>
      </c>
      <c r="AS46" s="188"/>
      <c r="AT46" s="188"/>
      <c r="AU46" s="189">
        <v>5</v>
      </c>
      <c r="AV46" s="190"/>
      <c r="AW46" s="188">
        <v>563</v>
      </c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>
        <v>10</v>
      </c>
      <c r="BJ46" s="188"/>
      <c r="BK46" s="188"/>
      <c r="BL46" s="188"/>
      <c r="BM46" s="188"/>
      <c r="BN46" s="188"/>
      <c r="BO46" s="164">
        <f t="shared" ref="BO46:BO54" si="33">SUM(BP46:BS46)</f>
        <v>0</v>
      </c>
      <c r="BP46" s="188"/>
      <c r="BQ46" s="188"/>
      <c r="BR46" s="188"/>
      <c r="BS46" s="189"/>
      <c r="BT46" s="191"/>
      <c r="BU46" s="191"/>
      <c r="BV46" s="191"/>
      <c r="BW46" s="191"/>
      <c r="BX46" s="191"/>
      <c r="BY46" s="191"/>
      <c r="BZ46" s="191"/>
      <c r="CA46" s="191"/>
      <c r="CB46" s="191"/>
      <c r="CC46" s="191"/>
      <c r="CD46" s="191"/>
      <c r="CE46" s="191"/>
      <c r="CF46" s="191"/>
      <c r="CG46" s="192"/>
      <c r="CH46" s="191"/>
      <c r="CI46" s="191"/>
      <c r="CJ46" s="191"/>
      <c r="CK46" s="191"/>
      <c r="CL46" s="191"/>
      <c r="CM46" s="164">
        <f t="shared" ref="CM46:CM54" si="34">SUM(CN46:CP46)</f>
        <v>0</v>
      </c>
      <c r="CN46" s="188"/>
      <c r="CO46" s="188"/>
      <c r="CP46" s="189"/>
      <c r="CQ46" s="99"/>
      <c r="CR46" s="99"/>
      <c r="CS46" s="99"/>
      <c r="CT46" s="99"/>
      <c r="CU46" s="99"/>
      <c r="CV46" s="99"/>
      <c r="CW46" s="99"/>
      <c r="CX46" s="99"/>
      <c r="CY46" s="99"/>
      <c r="CZ46" s="99"/>
      <c r="DA46" s="99"/>
      <c r="DB46" s="99"/>
      <c r="DC46" s="99"/>
      <c r="DD46" s="99"/>
      <c r="DE46" s="99"/>
      <c r="DF46" s="99"/>
      <c r="DG46" s="99"/>
      <c r="DH46" s="99"/>
      <c r="DI46" s="99"/>
      <c r="DJ46" s="99"/>
      <c r="DK46" s="99"/>
      <c r="DL46" s="99"/>
    </row>
    <row r="47" spans="1:116">
      <c r="A47" s="56"/>
      <c r="B47" s="107" t="s">
        <v>150</v>
      </c>
      <c r="C47" s="157"/>
      <c r="D47" s="164">
        <f t="shared" si="30"/>
        <v>12.340000000000002</v>
      </c>
      <c r="E47" s="219"/>
      <c r="F47" s="219"/>
      <c r="G47" s="219"/>
      <c r="H47" s="211"/>
      <c r="I47" s="211"/>
      <c r="J47" s="211"/>
      <c r="K47" s="219"/>
      <c r="L47" s="219"/>
      <c r="M47" s="211"/>
      <c r="N47" s="211"/>
      <c r="O47" s="211"/>
      <c r="P47" s="219"/>
      <c r="Q47" s="211"/>
      <c r="R47" s="211"/>
      <c r="S47" s="211"/>
      <c r="T47" s="85">
        <f>20%*61.7</f>
        <v>12.340000000000002</v>
      </c>
      <c r="U47" s="164">
        <f t="shared" si="31"/>
        <v>0</v>
      </c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7"/>
      <c r="AP47" s="164">
        <f t="shared" si="32"/>
        <v>552.30000000000007</v>
      </c>
      <c r="AQ47" s="188">
        <v>11.2</v>
      </c>
      <c r="AR47" s="188">
        <v>136.5</v>
      </c>
      <c r="AS47" s="188"/>
      <c r="AT47" s="188"/>
      <c r="AU47" s="189">
        <v>8.3000000000000007</v>
      </c>
      <c r="AV47" s="190"/>
      <c r="AW47" s="188">
        <v>359.6</v>
      </c>
      <c r="AX47" s="188"/>
      <c r="AY47" s="188"/>
      <c r="AZ47" s="188"/>
      <c r="BA47" s="188"/>
      <c r="BB47" s="188">
        <v>0.7</v>
      </c>
      <c r="BC47" s="188"/>
      <c r="BD47" s="188"/>
      <c r="BE47" s="188"/>
      <c r="BF47" s="188"/>
      <c r="BG47" s="188"/>
      <c r="BH47" s="188"/>
      <c r="BI47" s="188">
        <v>20</v>
      </c>
      <c r="BJ47" s="188">
        <v>13.3</v>
      </c>
      <c r="BK47" s="188"/>
      <c r="BL47" s="188">
        <v>2.7</v>
      </c>
      <c r="BM47" s="188"/>
      <c r="BN47" s="188"/>
      <c r="BO47" s="164">
        <f t="shared" si="33"/>
        <v>12.1</v>
      </c>
      <c r="BP47" s="188">
        <v>10.1</v>
      </c>
      <c r="BQ47" s="188">
        <v>2</v>
      </c>
      <c r="BR47" s="188"/>
      <c r="BS47" s="189"/>
      <c r="BT47" s="191"/>
      <c r="BU47" s="191"/>
      <c r="BV47" s="191"/>
      <c r="BW47" s="191"/>
      <c r="BX47" s="191"/>
      <c r="BY47" s="191"/>
      <c r="BZ47" s="191"/>
      <c r="CA47" s="191"/>
      <c r="CB47" s="191"/>
      <c r="CC47" s="191"/>
      <c r="CD47" s="191"/>
      <c r="CE47" s="191"/>
      <c r="CF47" s="191"/>
      <c r="CG47" s="192"/>
      <c r="CH47" s="191"/>
      <c r="CI47" s="191"/>
      <c r="CJ47" s="191"/>
      <c r="CK47" s="191"/>
      <c r="CL47" s="191"/>
      <c r="CM47" s="164">
        <f t="shared" si="34"/>
        <v>0</v>
      </c>
      <c r="CN47" s="188"/>
      <c r="CO47" s="188"/>
      <c r="CP47" s="189"/>
      <c r="CQ47" s="99"/>
      <c r="CR47" s="99"/>
      <c r="CS47" s="99"/>
      <c r="CT47" s="99"/>
      <c r="CU47" s="99"/>
      <c r="CV47" s="99"/>
      <c r="CW47" s="99"/>
      <c r="CX47" s="99"/>
      <c r="CY47" s="99"/>
      <c r="CZ47" s="99"/>
      <c r="DA47" s="99"/>
      <c r="DB47" s="99"/>
      <c r="DC47" s="99"/>
      <c r="DD47" s="99"/>
      <c r="DE47" s="99"/>
      <c r="DF47" s="99"/>
      <c r="DG47" s="99"/>
      <c r="DH47" s="99"/>
      <c r="DI47" s="99"/>
      <c r="DJ47" s="99"/>
      <c r="DK47" s="99"/>
      <c r="DL47" s="99"/>
    </row>
    <row r="48" spans="1:116">
      <c r="A48" s="56"/>
      <c r="B48" s="107" t="s">
        <v>151</v>
      </c>
      <c r="C48" s="157"/>
      <c r="D48" s="164">
        <f t="shared" si="30"/>
        <v>0</v>
      </c>
      <c r="E48" s="219"/>
      <c r="F48" s="219"/>
      <c r="G48" s="219"/>
      <c r="H48" s="211"/>
      <c r="I48" s="211"/>
      <c r="J48" s="211"/>
      <c r="K48" s="219"/>
      <c r="L48" s="219"/>
      <c r="M48" s="211"/>
      <c r="N48" s="211"/>
      <c r="O48" s="211"/>
      <c r="P48" s="219"/>
      <c r="Q48" s="211"/>
      <c r="R48" s="211"/>
      <c r="S48" s="211"/>
      <c r="T48" s="85"/>
      <c r="U48" s="164">
        <f t="shared" si="31"/>
        <v>0</v>
      </c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7"/>
      <c r="AP48" s="164">
        <f t="shared" si="32"/>
        <v>3292.4</v>
      </c>
      <c r="AQ48" s="188">
        <v>598</v>
      </c>
      <c r="AR48" s="188">
        <v>892</v>
      </c>
      <c r="AS48" s="188"/>
      <c r="AT48" s="188"/>
      <c r="AU48" s="189">
        <v>38</v>
      </c>
      <c r="AV48" s="190"/>
      <c r="AW48" s="188">
        <v>1755</v>
      </c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/>
      <c r="BI48" s="188">
        <v>1.9</v>
      </c>
      <c r="BJ48" s="188"/>
      <c r="BK48" s="188"/>
      <c r="BL48" s="188">
        <v>7.5</v>
      </c>
      <c r="BM48" s="188"/>
      <c r="BN48" s="188"/>
      <c r="BO48" s="164">
        <f t="shared" si="33"/>
        <v>656</v>
      </c>
      <c r="BP48" s="188">
        <v>656</v>
      </c>
      <c r="BQ48" s="188"/>
      <c r="BR48" s="188"/>
      <c r="BS48" s="189"/>
      <c r="BT48" s="191"/>
      <c r="BU48" s="191"/>
      <c r="BV48" s="191"/>
      <c r="BW48" s="191"/>
      <c r="BX48" s="191"/>
      <c r="BY48" s="191"/>
      <c r="BZ48" s="191"/>
      <c r="CA48" s="191"/>
      <c r="CB48" s="191"/>
      <c r="CC48" s="191"/>
      <c r="CD48" s="191"/>
      <c r="CE48" s="191"/>
      <c r="CF48" s="191"/>
      <c r="CG48" s="192"/>
      <c r="CH48" s="191"/>
      <c r="CI48" s="191"/>
      <c r="CJ48" s="191"/>
      <c r="CK48" s="191"/>
      <c r="CL48" s="191"/>
      <c r="CM48" s="164">
        <f t="shared" si="34"/>
        <v>66</v>
      </c>
      <c r="CN48" s="188"/>
      <c r="CO48" s="188">
        <v>66</v>
      </c>
      <c r="CP48" s="189"/>
      <c r="CQ48" s="99"/>
      <c r="CR48" s="99"/>
      <c r="CS48" s="99"/>
      <c r="CT48" s="99"/>
      <c r="CU48" s="99"/>
      <c r="CV48" s="99"/>
      <c r="CW48" s="99"/>
      <c r="CX48" s="99"/>
      <c r="CY48" s="99"/>
      <c r="CZ48" s="99"/>
      <c r="DA48" s="99"/>
      <c r="DB48" s="99"/>
      <c r="DC48" s="99"/>
      <c r="DD48" s="99"/>
      <c r="DE48" s="99"/>
      <c r="DF48" s="99"/>
      <c r="DG48" s="99"/>
      <c r="DH48" s="99"/>
      <c r="DI48" s="99"/>
      <c r="DJ48" s="99"/>
      <c r="DK48" s="99"/>
      <c r="DL48" s="99"/>
    </row>
    <row r="49" spans="1:116">
      <c r="A49" s="56"/>
      <c r="B49" s="107" t="s">
        <v>152</v>
      </c>
      <c r="C49" s="157"/>
      <c r="D49" s="164">
        <f t="shared" si="30"/>
        <v>0</v>
      </c>
      <c r="E49" s="219"/>
      <c r="F49" s="219"/>
      <c r="G49" s="219"/>
      <c r="H49" s="211"/>
      <c r="I49" s="211"/>
      <c r="J49" s="211"/>
      <c r="K49" s="219"/>
      <c r="L49" s="219"/>
      <c r="M49" s="211"/>
      <c r="N49" s="211"/>
      <c r="O49" s="211"/>
      <c r="P49" s="219"/>
      <c r="Q49" s="211"/>
      <c r="R49" s="211"/>
      <c r="S49" s="211"/>
      <c r="T49" s="85"/>
      <c r="U49" s="164">
        <f t="shared" si="31"/>
        <v>92750</v>
      </c>
      <c r="V49" s="186">
        <v>0</v>
      </c>
      <c r="W49" s="186">
        <v>0</v>
      </c>
      <c r="X49" s="186"/>
      <c r="Y49" s="186">
        <v>750</v>
      </c>
      <c r="Z49" s="186"/>
      <c r="AA49" s="186"/>
      <c r="AB49" s="186"/>
      <c r="AC49" s="186"/>
      <c r="AD49" s="186"/>
      <c r="AE49" s="186"/>
      <c r="AF49" s="186"/>
      <c r="AG49" s="186">
        <v>92000</v>
      </c>
      <c r="AH49" s="186"/>
      <c r="AI49" s="186"/>
      <c r="AJ49" s="186"/>
      <c r="AK49" s="186">
        <v>0</v>
      </c>
      <c r="AL49" s="186">
        <v>0</v>
      </c>
      <c r="AM49" s="186"/>
      <c r="AN49" s="186"/>
      <c r="AO49" s="187"/>
      <c r="AP49" s="164">
        <f t="shared" si="32"/>
        <v>287</v>
      </c>
      <c r="AQ49" s="188">
        <v>12</v>
      </c>
      <c r="AR49" s="188">
        <v>45</v>
      </c>
      <c r="AS49" s="188"/>
      <c r="AT49" s="188"/>
      <c r="AU49" s="189">
        <v>165</v>
      </c>
      <c r="AV49" s="190"/>
      <c r="AW49" s="188">
        <v>65</v>
      </c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>
        <v>0</v>
      </c>
      <c r="BJ49" s="212"/>
      <c r="BK49" s="212"/>
      <c r="BL49" s="212"/>
      <c r="BM49" s="188"/>
      <c r="BN49" s="188"/>
      <c r="BO49" s="164">
        <f t="shared" si="33"/>
        <v>0</v>
      </c>
      <c r="BP49" s="188"/>
      <c r="BQ49" s="188"/>
      <c r="BR49" s="188"/>
      <c r="BS49" s="189"/>
      <c r="BT49" s="191"/>
      <c r="BU49" s="191"/>
      <c r="BV49" s="191"/>
      <c r="BW49" s="191"/>
      <c r="BX49" s="191"/>
      <c r="BY49" s="191"/>
      <c r="BZ49" s="191"/>
      <c r="CA49" s="191"/>
      <c r="CB49" s="191"/>
      <c r="CC49" s="191"/>
      <c r="CD49" s="191"/>
      <c r="CE49" s="191"/>
      <c r="CF49" s="191"/>
      <c r="CG49" s="192"/>
      <c r="CH49" s="191"/>
      <c r="CI49" s="191"/>
      <c r="CJ49" s="191"/>
      <c r="CK49" s="191"/>
      <c r="CL49" s="191"/>
      <c r="CM49" s="164">
        <f t="shared" si="34"/>
        <v>0</v>
      </c>
      <c r="CN49" s="188"/>
      <c r="CO49" s="188"/>
      <c r="CP49" s="189"/>
      <c r="CQ49" s="99"/>
      <c r="CR49" s="99"/>
      <c r="CS49" s="99"/>
      <c r="CT49" s="99"/>
      <c r="CU49" s="99"/>
      <c r="CV49" s="99"/>
      <c r="CW49" s="99"/>
      <c r="CX49" s="99"/>
      <c r="CY49" s="99"/>
      <c r="CZ49" s="99"/>
      <c r="DA49" s="99"/>
      <c r="DB49" s="99"/>
      <c r="DC49" s="99"/>
      <c r="DD49" s="99"/>
      <c r="DE49" s="99"/>
      <c r="DF49" s="99"/>
      <c r="DG49" s="99"/>
      <c r="DH49" s="99"/>
      <c r="DI49" s="99"/>
      <c r="DJ49" s="99"/>
      <c r="DK49" s="99"/>
      <c r="DL49" s="99"/>
    </row>
    <row r="50" spans="1:116">
      <c r="A50" s="56"/>
      <c r="B50" s="107" t="s">
        <v>153</v>
      </c>
      <c r="C50" s="157"/>
      <c r="D50" s="164">
        <f t="shared" si="30"/>
        <v>414.6</v>
      </c>
      <c r="E50" s="220">
        <v>45</v>
      </c>
      <c r="F50" s="219"/>
      <c r="G50" s="220">
        <v>298.7</v>
      </c>
      <c r="H50" s="213">
        <v>61.3</v>
      </c>
      <c r="I50" s="211"/>
      <c r="J50" s="211"/>
      <c r="K50" s="219"/>
      <c r="L50" s="219"/>
      <c r="M50" s="211"/>
      <c r="N50" s="211"/>
      <c r="O50" s="211"/>
      <c r="P50" s="219"/>
      <c r="Q50" s="211"/>
      <c r="R50" s="211"/>
      <c r="S50" s="213">
        <v>6</v>
      </c>
      <c r="T50" s="85">
        <f>20%*18</f>
        <v>3.6</v>
      </c>
      <c r="U50" s="164">
        <f t="shared" si="31"/>
        <v>34.090000000000003</v>
      </c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>
        <v>34.090000000000003</v>
      </c>
      <c r="AH50" s="186"/>
      <c r="AI50" s="186"/>
      <c r="AJ50" s="186"/>
      <c r="AK50" s="186"/>
      <c r="AL50" s="186"/>
      <c r="AM50" s="186"/>
      <c r="AN50" s="186"/>
      <c r="AO50" s="187"/>
      <c r="AP50" s="164">
        <f t="shared" si="32"/>
        <v>1561</v>
      </c>
      <c r="AQ50" s="188">
        <v>105</v>
      </c>
      <c r="AR50" s="188">
        <v>728</v>
      </c>
      <c r="AS50" s="188"/>
      <c r="AT50" s="188"/>
      <c r="AU50" s="189">
        <v>0</v>
      </c>
      <c r="AV50" s="190"/>
      <c r="AW50" s="188">
        <v>534</v>
      </c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/>
      <c r="BI50" s="188">
        <v>194</v>
      </c>
      <c r="BJ50" s="212">
        <v>0</v>
      </c>
      <c r="BK50" s="212"/>
      <c r="BL50" s="212"/>
      <c r="BM50" s="188"/>
      <c r="BN50" s="188"/>
      <c r="BO50" s="164">
        <f t="shared" si="33"/>
        <v>0</v>
      </c>
      <c r="BP50" s="188"/>
      <c r="BQ50" s="188"/>
      <c r="BR50" s="188"/>
      <c r="BS50" s="189"/>
      <c r="BT50" s="191"/>
      <c r="BU50" s="191"/>
      <c r="BV50" s="191"/>
      <c r="BW50" s="191"/>
      <c r="BX50" s="191"/>
      <c r="BY50" s="191"/>
      <c r="BZ50" s="191"/>
      <c r="CA50" s="191"/>
      <c r="CB50" s="191"/>
      <c r="CC50" s="191"/>
      <c r="CD50" s="191"/>
      <c r="CE50" s="191"/>
      <c r="CF50" s="191"/>
      <c r="CG50" s="192"/>
      <c r="CH50" s="191"/>
      <c r="CI50" s="191"/>
      <c r="CJ50" s="191"/>
      <c r="CK50" s="191"/>
      <c r="CL50" s="191"/>
      <c r="CM50" s="164">
        <f t="shared" si="34"/>
        <v>50</v>
      </c>
      <c r="CN50" s="188"/>
      <c r="CO50" s="188">
        <v>50</v>
      </c>
      <c r="CP50" s="189"/>
      <c r="CQ50" s="99"/>
      <c r="CR50" s="99"/>
      <c r="CS50" s="99"/>
      <c r="CT50" s="99"/>
      <c r="CU50" s="99"/>
      <c r="CV50" s="99"/>
      <c r="CW50" s="99"/>
      <c r="CX50" s="99"/>
      <c r="CY50" s="99"/>
      <c r="CZ50" s="99"/>
      <c r="DA50" s="99"/>
      <c r="DB50" s="99"/>
      <c r="DC50" s="99"/>
      <c r="DD50" s="99"/>
      <c r="DE50" s="99"/>
      <c r="DF50" s="99"/>
      <c r="DG50" s="99"/>
      <c r="DH50" s="99"/>
      <c r="DI50" s="99"/>
      <c r="DJ50" s="99"/>
      <c r="DK50" s="99"/>
      <c r="DL50" s="99"/>
    </row>
    <row r="51" spans="1:116">
      <c r="A51" s="460"/>
      <c r="B51" s="107" t="s">
        <v>154</v>
      </c>
      <c r="C51" s="157"/>
      <c r="D51" s="164">
        <f t="shared" si="30"/>
        <v>0</v>
      </c>
      <c r="E51" s="219"/>
      <c r="F51" s="219"/>
      <c r="G51" s="219"/>
      <c r="H51" s="211"/>
      <c r="I51" s="211"/>
      <c r="J51" s="211"/>
      <c r="K51" s="219"/>
      <c r="L51" s="219"/>
      <c r="M51" s="211"/>
      <c r="N51" s="211"/>
      <c r="O51" s="211"/>
      <c r="P51" s="219"/>
      <c r="Q51" s="211"/>
      <c r="R51" s="211"/>
      <c r="S51" s="211"/>
      <c r="T51" s="85"/>
      <c r="U51" s="164">
        <f t="shared" si="31"/>
        <v>990</v>
      </c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>
        <v>990</v>
      </c>
      <c r="AH51" s="186"/>
      <c r="AI51" s="186"/>
      <c r="AJ51" s="186"/>
      <c r="AK51" s="186"/>
      <c r="AL51" s="186"/>
      <c r="AM51" s="186"/>
      <c r="AN51" s="186"/>
      <c r="AO51" s="187"/>
      <c r="AP51" s="164">
        <f t="shared" si="32"/>
        <v>1008</v>
      </c>
      <c r="AQ51" s="216">
        <v>0</v>
      </c>
      <c r="AR51" s="216">
        <v>120</v>
      </c>
      <c r="AS51" s="216"/>
      <c r="AT51" s="216"/>
      <c r="AU51" s="217">
        <v>86</v>
      </c>
      <c r="AV51" s="218"/>
      <c r="AW51" s="216">
        <v>340</v>
      </c>
      <c r="AX51" s="212"/>
      <c r="AY51" s="212"/>
      <c r="AZ51" s="212"/>
      <c r="BA51" s="212"/>
      <c r="BB51" s="216">
        <v>12</v>
      </c>
      <c r="BC51" s="212"/>
      <c r="BD51" s="212"/>
      <c r="BE51" s="212"/>
      <c r="BF51" s="212"/>
      <c r="BG51" s="212"/>
      <c r="BH51" s="212"/>
      <c r="BI51" s="216">
        <v>450</v>
      </c>
      <c r="BJ51" s="212"/>
      <c r="BK51" s="212"/>
      <c r="BL51" s="212"/>
      <c r="BM51" s="188"/>
      <c r="BN51" s="188"/>
      <c r="BO51" s="164">
        <f t="shared" si="33"/>
        <v>0</v>
      </c>
      <c r="BP51" s="188"/>
      <c r="BQ51" s="188"/>
      <c r="BR51" s="188"/>
      <c r="BS51" s="189"/>
      <c r="BT51" s="191"/>
      <c r="BU51" s="191"/>
      <c r="BV51" s="191"/>
      <c r="BW51" s="191"/>
      <c r="BX51" s="191"/>
      <c r="BY51" s="191"/>
      <c r="BZ51" s="191"/>
      <c r="CA51" s="191"/>
      <c r="CB51" s="191"/>
      <c r="CC51" s="191"/>
      <c r="CD51" s="191"/>
      <c r="CE51" s="191"/>
      <c r="CF51" s="191"/>
      <c r="CG51" s="192"/>
      <c r="CH51" s="191"/>
      <c r="CI51" s="191"/>
      <c r="CJ51" s="191"/>
      <c r="CK51" s="191"/>
      <c r="CL51" s="191"/>
      <c r="CM51" s="164">
        <f t="shared" si="34"/>
        <v>0</v>
      </c>
      <c r="CN51" s="188"/>
      <c r="CO51" s="188"/>
      <c r="CP51" s="189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  <c r="DL51" s="99"/>
    </row>
    <row r="52" spans="1:116">
      <c r="A52" s="56"/>
      <c r="B52" s="107" t="s">
        <v>155</v>
      </c>
      <c r="C52" s="157"/>
      <c r="D52" s="164">
        <f t="shared" si="30"/>
        <v>5110.4000000000005</v>
      </c>
      <c r="E52" s="219"/>
      <c r="F52" s="219"/>
      <c r="G52" s="219"/>
      <c r="H52" s="211"/>
      <c r="I52" s="211"/>
      <c r="J52" s="211"/>
      <c r="K52" s="219"/>
      <c r="L52" s="219"/>
      <c r="M52" s="211"/>
      <c r="N52" s="211"/>
      <c r="O52" s="211"/>
      <c r="P52" s="219"/>
      <c r="Q52" s="211"/>
      <c r="R52" s="211"/>
      <c r="S52" s="211"/>
      <c r="T52" s="85">
        <f>20%*25552</f>
        <v>5110.4000000000005</v>
      </c>
      <c r="U52" s="164">
        <f t="shared" si="31"/>
        <v>0</v>
      </c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7"/>
      <c r="AP52" s="164">
        <f t="shared" si="32"/>
        <v>31.03</v>
      </c>
      <c r="AQ52" s="216">
        <v>0</v>
      </c>
      <c r="AR52" s="216">
        <v>7.57</v>
      </c>
      <c r="AS52" s="216"/>
      <c r="AT52" s="216"/>
      <c r="AU52" s="217"/>
      <c r="AV52" s="218"/>
      <c r="AW52" s="216">
        <v>23.46</v>
      </c>
      <c r="AX52" s="212"/>
      <c r="AY52" s="212"/>
      <c r="AZ52" s="212"/>
      <c r="BA52" s="212"/>
      <c r="BB52" s="212"/>
      <c r="BC52" s="212"/>
      <c r="BD52" s="212"/>
      <c r="BE52" s="212"/>
      <c r="BF52" s="212"/>
      <c r="BG52" s="212"/>
      <c r="BH52" s="212"/>
      <c r="BI52" s="212"/>
      <c r="BJ52" s="212"/>
      <c r="BK52" s="212"/>
      <c r="BL52" s="212"/>
      <c r="BM52" s="188"/>
      <c r="BN52" s="188"/>
      <c r="BO52" s="164">
        <f t="shared" si="33"/>
        <v>0</v>
      </c>
      <c r="BP52" s="188"/>
      <c r="BQ52" s="188"/>
      <c r="BR52" s="188"/>
      <c r="BS52" s="189"/>
      <c r="BT52" s="191"/>
      <c r="BU52" s="191"/>
      <c r="BV52" s="191"/>
      <c r="BW52" s="191"/>
      <c r="BX52" s="191"/>
      <c r="BY52" s="191"/>
      <c r="BZ52" s="191"/>
      <c r="CA52" s="191"/>
      <c r="CB52" s="191"/>
      <c r="CC52" s="191"/>
      <c r="CD52" s="191"/>
      <c r="CE52" s="191"/>
      <c r="CF52" s="191"/>
      <c r="CG52" s="192"/>
      <c r="CH52" s="191"/>
      <c r="CI52" s="191"/>
      <c r="CJ52" s="191"/>
      <c r="CK52" s="191"/>
      <c r="CL52" s="191"/>
      <c r="CM52" s="164">
        <f t="shared" si="34"/>
        <v>0</v>
      </c>
      <c r="CN52" s="188"/>
      <c r="CO52" s="188"/>
      <c r="CP52" s="189"/>
      <c r="CQ52" s="99"/>
      <c r="CR52" s="99"/>
      <c r="CS52" s="99"/>
      <c r="CT52" s="99"/>
      <c r="CU52" s="99"/>
      <c r="CV52" s="99"/>
      <c r="CW52" s="99"/>
      <c r="CX52" s="99"/>
      <c r="CY52" s="99"/>
      <c r="CZ52" s="99"/>
      <c r="DA52" s="99"/>
      <c r="DB52" s="99"/>
      <c r="DC52" s="99"/>
      <c r="DD52" s="99"/>
      <c r="DE52" s="99"/>
      <c r="DF52" s="99"/>
      <c r="DG52" s="99"/>
      <c r="DH52" s="99"/>
      <c r="DI52" s="99"/>
      <c r="DJ52" s="99"/>
      <c r="DK52" s="99"/>
      <c r="DL52" s="99"/>
    </row>
    <row r="53" spans="1:116">
      <c r="A53" s="56"/>
      <c r="B53" s="107" t="s">
        <v>156</v>
      </c>
      <c r="C53" s="157">
        <v>890</v>
      </c>
      <c r="D53" s="164">
        <f t="shared" si="30"/>
        <v>1780</v>
      </c>
      <c r="E53" s="165"/>
      <c r="F53" s="165"/>
      <c r="G53" s="165"/>
      <c r="H53" s="166"/>
      <c r="I53" s="166">
        <v>890</v>
      </c>
      <c r="J53" s="166"/>
      <c r="K53" s="165">
        <v>890</v>
      </c>
      <c r="L53" s="165"/>
      <c r="M53" s="166"/>
      <c r="N53" s="166"/>
      <c r="O53" s="166"/>
      <c r="P53" s="165"/>
      <c r="Q53" s="166"/>
      <c r="R53" s="166"/>
      <c r="S53" s="166"/>
      <c r="T53" s="85"/>
      <c r="U53" s="164">
        <f t="shared" si="31"/>
        <v>4725</v>
      </c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>
        <v>4725</v>
      </c>
      <c r="AH53" s="186"/>
      <c r="AI53" s="186"/>
      <c r="AJ53" s="186"/>
      <c r="AK53" s="186"/>
      <c r="AL53" s="186"/>
      <c r="AM53" s="186"/>
      <c r="AN53" s="186"/>
      <c r="AO53" s="187"/>
      <c r="AP53" s="164">
        <f t="shared" si="32"/>
        <v>12741.2</v>
      </c>
      <c r="AQ53" s="216">
        <v>198.3</v>
      </c>
      <c r="AR53" s="216">
        <v>257.8</v>
      </c>
      <c r="AS53" s="216"/>
      <c r="AT53" s="216"/>
      <c r="AU53" s="217">
        <v>4305</v>
      </c>
      <c r="AV53" s="218">
        <v>100</v>
      </c>
      <c r="AW53" s="216">
        <v>431.6</v>
      </c>
      <c r="AX53" s="216"/>
      <c r="AY53" s="216"/>
      <c r="AZ53" s="216"/>
      <c r="BA53" s="216"/>
      <c r="BB53" s="216">
        <v>445</v>
      </c>
      <c r="BC53" s="216"/>
      <c r="BD53" s="216"/>
      <c r="BE53" s="216"/>
      <c r="BF53" s="216"/>
      <c r="BG53" s="216"/>
      <c r="BH53" s="216"/>
      <c r="BI53" s="216">
        <v>7003.5</v>
      </c>
      <c r="BJ53" s="216"/>
      <c r="BK53" s="212"/>
      <c r="BL53" s="212"/>
      <c r="BM53" s="188"/>
      <c r="BN53" s="188"/>
      <c r="BO53" s="164">
        <f t="shared" si="33"/>
        <v>0</v>
      </c>
      <c r="BP53" s="188"/>
      <c r="BQ53" s="188"/>
      <c r="BR53" s="188"/>
      <c r="BS53" s="189"/>
      <c r="BT53" s="191"/>
      <c r="BU53" s="191"/>
      <c r="BV53" s="191"/>
      <c r="BW53" s="191"/>
      <c r="BX53" s="191"/>
      <c r="BY53" s="191"/>
      <c r="BZ53" s="191"/>
      <c r="CA53" s="191"/>
      <c r="CB53" s="191"/>
      <c r="CC53" s="191"/>
      <c r="CD53" s="191"/>
      <c r="CE53" s="191"/>
      <c r="CF53" s="191"/>
      <c r="CG53" s="192"/>
      <c r="CH53" s="191"/>
      <c r="CI53" s="191"/>
      <c r="CJ53" s="191"/>
      <c r="CK53" s="191"/>
      <c r="CL53" s="191"/>
      <c r="CM53" s="164">
        <f t="shared" si="34"/>
        <v>0</v>
      </c>
      <c r="CN53" s="188"/>
      <c r="CO53" s="188"/>
      <c r="CP53" s="189"/>
      <c r="CQ53" s="99"/>
      <c r="CR53" s="99"/>
      <c r="CS53" s="99"/>
      <c r="CT53" s="99"/>
      <c r="CU53" s="99"/>
      <c r="CV53" s="99"/>
      <c r="CW53" s="99"/>
      <c r="CX53" s="99"/>
      <c r="CY53" s="99"/>
      <c r="CZ53" s="99"/>
      <c r="DA53" s="99"/>
      <c r="DB53" s="99"/>
      <c r="DC53" s="99"/>
      <c r="DD53" s="99"/>
      <c r="DE53" s="99"/>
      <c r="DF53" s="99"/>
      <c r="DG53" s="99"/>
      <c r="DH53" s="99"/>
      <c r="DI53" s="99"/>
      <c r="DJ53" s="99"/>
      <c r="DK53" s="99"/>
      <c r="DL53" s="99"/>
    </row>
    <row r="54" spans="1:116">
      <c r="A54" s="56"/>
      <c r="B54" s="107" t="s">
        <v>157</v>
      </c>
      <c r="C54" s="157"/>
      <c r="D54" s="164">
        <f t="shared" si="30"/>
        <v>0</v>
      </c>
      <c r="E54" s="165"/>
      <c r="F54" s="165"/>
      <c r="G54" s="165"/>
      <c r="H54" s="166"/>
      <c r="I54" s="166"/>
      <c r="J54" s="166"/>
      <c r="K54" s="165"/>
      <c r="L54" s="165"/>
      <c r="M54" s="166"/>
      <c r="N54" s="166"/>
      <c r="O54" s="166"/>
      <c r="P54" s="165"/>
      <c r="Q54" s="166"/>
      <c r="R54" s="166"/>
      <c r="S54" s="166"/>
      <c r="T54" s="85"/>
      <c r="U54" s="164">
        <f t="shared" si="31"/>
        <v>0</v>
      </c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  <c r="AF54" s="186"/>
      <c r="AG54" s="186"/>
      <c r="AH54" s="186"/>
      <c r="AI54" s="186"/>
      <c r="AJ54" s="186"/>
      <c r="AK54" s="186"/>
      <c r="AL54" s="186"/>
      <c r="AM54" s="186"/>
      <c r="AN54" s="186"/>
      <c r="AO54" s="187"/>
      <c r="AP54" s="164">
        <f t="shared" si="32"/>
        <v>3072</v>
      </c>
      <c r="AQ54" s="216">
        <v>800</v>
      </c>
      <c r="AR54" s="216">
        <v>938</v>
      </c>
      <c r="AS54" s="216"/>
      <c r="AT54" s="216"/>
      <c r="AU54" s="217"/>
      <c r="AV54" s="218"/>
      <c r="AW54" s="216">
        <v>1094</v>
      </c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>
        <v>240</v>
      </c>
      <c r="BI54" s="212"/>
      <c r="BJ54" s="212"/>
      <c r="BK54" s="212"/>
      <c r="BL54" s="212"/>
      <c r="BM54" s="188"/>
      <c r="BN54" s="188"/>
      <c r="BO54" s="164">
        <f t="shared" si="33"/>
        <v>900</v>
      </c>
      <c r="BP54" s="188">
        <v>440</v>
      </c>
      <c r="BQ54" s="188">
        <v>460</v>
      </c>
      <c r="BR54" s="188"/>
      <c r="BS54" s="189"/>
      <c r="BT54" s="191"/>
      <c r="BU54" s="191"/>
      <c r="BV54" s="191"/>
      <c r="BW54" s="191"/>
      <c r="BX54" s="191"/>
      <c r="BY54" s="191"/>
      <c r="BZ54" s="191"/>
      <c r="CA54" s="191"/>
      <c r="CB54" s="191"/>
      <c r="CC54" s="191"/>
      <c r="CD54" s="191"/>
      <c r="CE54" s="191"/>
      <c r="CF54" s="191"/>
      <c r="CG54" s="192"/>
      <c r="CH54" s="191"/>
      <c r="CI54" s="191"/>
      <c r="CJ54" s="191"/>
      <c r="CK54" s="191"/>
      <c r="CL54" s="191"/>
      <c r="CM54" s="164">
        <f t="shared" si="34"/>
        <v>5139</v>
      </c>
      <c r="CN54" s="188">
        <v>499</v>
      </c>
      <c r="CO54" s="188">
        <v>4640</v>
      </c>
      <c r="CP54" s="189"/>
      <c r="CQ54" s="99"/>
      <c r="CR54" s="99"/>
      <c r="CS54" s="99"/>
      <c r="CT54" s="99"/>
      <c r="CU54" s="99"/>
      <c r="CV54" s="99"/>
      <c r="CW54" s="99"/>
      <c r="CX54" s="99"/>
      <c r="CY54" s="99"/>
      <c r="CZ54" s="99"/>
      <c r="DA54" s="99"/>
      <c r="DB54" s="99"/>
      <c r="DC54" s="99"/>
      <c r="DD54" s="99"/>
      <c r="DE54" s="99"/>
      <c r="DF54" s="99"/>
      <c r="DG54" s="99"/>
      <c r="DH54" s="99"/>
      <c r="DI54" s="99"/>
      <c r="DJ54" s="99"/>
      <c r="DK54" s="99"/>
      <c r="DL54" s="99"/>
    </row>
    <row r="55" spans="1:116">
      <c r="A55" s="34">
        <v>5</v>
      </c>
      <c r="B55" s="116" t="s">
        <v>158</v>
      </c>
      <c r="C55" s="158">
        <v>30437.96</v>
      </c>
      <c r="D55" s="167" t="e">
        <f>SUM(D56:D64)</f>
        <v>#VALUE!</v>
      </c>
      <c r="E55" s="168">
        <f t="shared" ref="E55:S55" si="35">SUM(E56:E64)</f>
        <v>107</v>
      </c>
      <c r="F55" s="168">
        <f t="shared" si="35"/>
        <v>0</v>
      </c>
      <c r="G55" s="168">
        <f t="shared" si="35"/>
        <v>15.399999999999999</v>
      </c>
      <c r="H55" s="168">
        <f t="shared" si="35"/>
        <v>597.29999999999995</v>
      </c>
      <c r="I55" s="168">
        <f t="shared" si="35"/>
        <v>1049</v>
      </c>
      <c r="J55" s="168">
        <f t="shared" si="35"/>
        <v>1</v>
      </c>
      <c r="K55" s="168">
        <f t="shared" si="35"/>
        <v>1470.1</v>
      </c>
      <c r="L55" s="168">
        <f t="shared" si="35"/>
        <v>0</v>
      </c>
      <c r="M55" s="168">
        <f t="shared" si="35"/>
        <v>10</v>
      </c>
      <c r="N55" s="168">
        <f t="shared" si="35"/>
        <v>0</v>
      </c>
      <c r="O55" s="168">
        <f t="shared" si="35"/>
        <v>0</v>
      </c>
      <c r="P55" s="168">
        <f t="shared" si="35"/>
        <v>0</v>
      </c>
      <c r="Q55" s="168" t="e">
        <f t="shared" si="35"/>
        <v>#VALUE!</v>
      </c>
      <c r="R55" s="168">
        <f t="shared" si="35"/>
        <v>0</v>
      </c>
      <c r="S55" s="168">
        <f t="shared" si="35"/>
        <v>134.30000000000001</v>
      </c>
      <c r="T55" s="119">
        <f>SUM(T56:T64)</f>
        <v>26534.86</v>
      </c>
      <c r="U55" s="196">
        <f>SUM(U56:U64)</f>
        <v>363993.08999999997</v>
      </c>
      <c r="V55" s="170">
        <f t="shared" ref="V55:AA55" si="36">SUM(V56:V64)</f>
        <v>40</v>
      </c>
      <c r="W55" s="170">
        <f t="shared" si="36"/>
        <v>0</v>
      </c>
      <c r="X55" s="170">
        <f t="shared" si="36"/>
        <v>0</v>
      </c>
      <c r="Y55" s="170">
        <f t="shared" si="36"/>
        <v>3060</v>
      </c>
      <c r="Z55" s="170">
        <f t="shared" si="36"/>
        <v>0</v>
      </c>
      <c r="AA55" s="170">
        <f t="shared" si="36"/>
        <v>0</v>
      </c>
      <c r="AB55" s="197">
        <f>SUM(AB56:AB64)</f>
        <v>0</v>
      </c>
      <c r="AC55" s="197">
        <f t="shared" ref="AC55:AN55" si="37">SUM(AC56:AC64)</f>
        <v>0</v>
      </c>
      <c r="AD55" s="197">
        <f t="shared" si="37"/>
        <v>0</v>
      </c>
      <c r="AE55" s="197">
        <f t="shared" si="37"/>
        <v>0</v>
      </c>
      <c r="AF55" s="197">
        <f t="shared" si="37"/>
        <v>0</v>
      </c>
      <c r="AG55" s="197">
        <f t="shared" si="37"/>
        <v>360893.08999999997</v>
      </c>
      <c r="AH55" s="197">
        <f t="shared" si="37"/>
        <v>0</v>
      </c>
      <c r="AI55" s="197">
        <f t="shared" si="37"/>
        <v>0</v>
      </c>
      <c r="AJ55" s="197">
        <f t="shared" si="37"/>
        <v>0</v>
      </c>
      <c r="AK55" s="197">
        <f t="shared" si="37"/>
        <v>0</v>
      </c>
      <c r="AL55" s="197">
        <f t="shared" si="37"/>
        <v>0</v>
      </c>
      <c r="AM55" s="197">
        <f t="shared" si="37"/>
        <v>0</v>
      </c>
      <c r="AN55" s="197">
        <f t="shared" si="37"/>
        <v>0</v>
      </c>
      <c r="AO55" s="198">
        <v>0</v>
      </c>
      <c r="AP55" s="199">
        <f>SUM(AP56:AP64)</f>
        <v>63301.03</v>
      </c>
      <c r="AQ55" s="197">
        <f t="shared" ref="AQ55:BN55" si="38">SUM(AQ56:AQ64)</f>
        <v>4938.71</v>
      </c>
      <c r="AR55" s="197">
        <f t="shared" si="38"/>
        <v>12074.679999999998</v>
      </c>
      <c r="AS55" s="197">
        <f t="shared" si="38"/>
        <v>0</v>
      </c>
      <c r="AT55" s="197">
        <f t="shared" si="38"/>
        <v>0</v>
      </c>
      <c r="AU55" s="197">
        <f t="shared" si="38"/>
        <v>5787.5999999999995</v>
      </c>
      <c r="AV55" s="197">
        <f t="shared" si="38"/>
        <v>359.22500000000002</v>
      </c>
      <c r="AW55" s="197">
        <f t="shared" si="38"/>
        <v>18568.945</v>
      </c>
      <c r="AX55" s="197">
        <f t="shared" si="38"/>
        <v>0</v>
      </c>
      <c r="AY55" s="197">
        <f t="shared" si="38"/>
        <v>0</v>
      </c>
      <c r="AZ55" s="197">
        <f t="shared" si="38"/>
        <v>0</v>
      </c>
      <c r="BA55" s="197">
        <f t="shared" si="38"/>
        <v>0</v>
      </c>
      <c r="BB55" s="197">
        <f t="shared" si="38"/>
        <v>1736.05</v>
      </c>
      <c r="BC55" s="197">
        <f t="shared" si="38"/>
        <v>0</v>
      </c>
      <c r="BD55" s="197">
        <f t="shared" si="38"/>
        <v>0</v>
      </c>
      <c r="BE55" s="197">
        <f t="shared" si="38"/>
        <v>0</v>
      </c>
      <c r="BF55" s="197">
        <f t="shared" si="38"/>
        <v>0</v>
      </c>
      <c r="BG55" s="197">
        <f t="shared" si="38"/>
        <v>0</v>
      </c>
      <c r="BH55" s="197">
        <f t="shared" si="38"/>
        <v>505</v>
      </c>
      <c r="BI55" s="197">
        <f t="shared" si="38"/>
        <v>19273.419999999998</v>
      </c>
      <c r="BJ55" s="197">
        <f t="shared" si="38"/>
        <v>40.299999999999997</v>
      </c>
      <c r="BK55" s="197">
        <f t="shared" si="38"/>
        <v>0</v>
      </c>
      <c r="BL55" s="197">
        <f t="shared" si="38"/>
        <v>17.100000000000001</v>
      </c>
      <c r="BM55" s="197">
        <f t="shared" si="38"/>
        <v>0</v>
      </c>
      <c r="BN55" s="197">
        <f t="shared" si="38"/>
        <v>0</v>
      </c>
      <c r="BO55" s="199">
        <f>SUM(BO56:BO64)</f>
        <v>5027.1000000000004</v>
      </c>
      <c r="BP55" s="197">
        <f>SUM(BP56:BP64)</f>
        <v>3891.5</v>
      </c>
      <c r="BQ55" s="197">
        <f>SUM(BQ56:BQ64)</f>
        <v>1135.5999999999999</v>
      </c>
      <c r="BR55" s="197">
        <f>SUM(BR56:BR64)</f>
        <v>0</v>
      </c>
      <c r="BS55" s="197">
        <f>SUM(BS56:BS64)</f>
        <v>0</v>
      </c>
      <c r="BT55" s="200">
        <v>0</v>
      </c>
      <c r="BU55" s="200">
        <v>0</v>
      </c>
      <c r="BV55" s="200">
        <v>0</v>
      </c>
      <c r="BW55" s="200">
        <v>0</v>
      </c>
      <c r="BX55" s="200">
        <v>0</v>
      </c>
      <c r="BY55" s="200">
        <v>0</v>
      </c>
      <c r="BZ55" s="200">
        <v>0</v>
      </c>
      <c r="CA55" s="200">
        <v>0</v>
      </c>
      <c r="CB55" s="200">
        <v>0</v>
      </c>
      <c r="CC55" s="200">
        <v>0</v>
      </c>
      <c r="CD55" s="200">
        <v>0</v>
      </c>
      <c r="CE55" s="200">
        <v>0</v>
      </c>
      <c r="CF55" s="200">
        <v>0</v>
      </c>
      <c r="CG55" s="200">
        <v>0</v>
      </c>
      <c r="CH55" s="200">
        <v>0</v>
      </c>
      <c r="CI55" s="200">
        <v>0</v>
      </c>
      <c r="CJ55" s="200">
        <v>0</v>
      </c>
      <c r="CK55" s="200">
        <v>0</v>
      </c>
      <c r="CL55" s="200">
        <v>0</v>
      </c>
      <c r="CM55" s="199">
        <f>SUM(CM56:CM64)</f>
        <v>17741.88</v>
      </c>
      <c r="CN55" s="197">
        <f>SUM(CN56:CN64)</f>
        <v>1369</v>
      </c>
      <c r="CO55" s="197">
        <f>SUM(CO56:CO64)</f>
        <v>16372.88</v>
      </c>
      <c r="CP55" s="197">
        <f>SUM(CP56:CP64)</f>
        <v>0</v>
      </c>
      <c r="CQ55" s="99"/>
      <c r="CR55" s="99"/>
      <c r="CS55" s="99"/>
      <c r="CT55" s="99"/>
      <c r="CU55" s="99"/>
      <c r="CV55" s="99"/>
      <c r="CW55" s="99"/>
      <c r="CX55" s="99"/>
      <c r="CY55" s="99"/>
      <c r="CZ55" s="99"/>
      <c r="DA55" s="99"/>
      <c r="DB55" s="99"/>
      <c r="DC55" s="99"/>
      <c r="DD55" s="99"/>
      <c r="DE55" s="99"/>
      <c r="DF55" s="99"/>
      <c r="DG55" s="99"/>
      <c r="DH55" s="99"/>
      <c r="DI55" s="99"/>
      <c r="DJ55" s="99"/>
      <c r="DK55" s="99"/>
      <c r="DL55" s="99"/>
    </row>
    <row r="56" spans="1:116">
      <c r="A56" s="56"/>
      <c r="B56" s="122" t="s">
        <v>149</v>
      </c>
      <c r="C56" s="158"/>
      <c r="D56" s="169">
        <f>SUM(E56:T56)</f>
        <v>126.30000000000001</v>
      </c>
      <c r="E56" s="170">
        <f>E16+E26+E36+E46</f>
        <v>0</v>
      </c>
      <c r="F56" s="170"/>
      <c r="G56" s="170">
        <f t="shared" ref="G56:T64" si="39">G16+G26+G36+G46</f>
        <v>7.3</v>
      </c>
      <c r="H56" s="170">
        <f t="shared" si="39"/>
        <v>0</v>
      </c>
      <c r="I56" s="170">
        <f t="shared" si="39"/>
        <v>0</v>
      </c>
      <c r="J56" s="170">
        <f t="shared" si="39"/>
        <v>0</v>
      </c>
      <c r="K56" s="170">
        <f t="shared" si="39"/>
        <v>9.1</v>
      </c>
      <c r="L56" s="170">
        <f t="shared" si="39"/>
        <v>0</v>
      </c>
      <c r="M56" s="170">
        <f t="shared" si="39"/>
        <v>0</v>
      </c>
      <c r="N56" s="170">
        <f t="shared" si="39"/>
        <v>0</v>
      </c>
      <c r="O56" s="170">
        <f t="shared" si="39"/>
        <v>0</v>
      </c>
      <c r="P56" s="170">
        <f t="shared" si="39"/>
        <v>0</v>
      </c>
      <c r="Q56" s="170">
        <f t="shared" si="39"/>
        <v>0</v>
      </c>
      <c r="R56" s="170">
        <f t="shared" si="39"/>
        <v>0</v>
      </c>
      <c r="S56" s="170">
        <f t="shared" si="39"/>
        <v>0</v>
      </c>
      <c r="T56" s="121">
        <f t="shared" si="39"/>
        <v>109.9</v>
      </c>
      <c r="U56" s="169">
        <f t="shared" ref="U56:U64" si="40">SUM(V56:AN56)</f>
        <v>0</v>
      </c>
      <c r="V56" s="170">
        <f t="shared" ref="V56:AN64" si="41">V16+V26+V36+V46</f>
        <v>0</v>
      </c>
      <c r="W56" s="170">
        <f t="shared" si="41"/>
        <v>0</v>
      </c>
      <c r="X56" s="170">
        <f t="shared" si="41"/>
        <v>0</v>
      </c>
      <c r="Y56" s="170">
        <f t="shared" si="41"/>
        <v>0</v>
      </c>
      <c r="Z56" s="170">
        <f t="shared" si="41"/>
        <v>0</v>
      </c>
      <c r="AA56" s="170">
        <f t="shared" si="41"/>
        <v>0</v>
      </c>
      <c r="AB56" s="170">
        <f t="shared" si="41"/>
        <v>0</v>
      </c>
      <c r="AC56" s="170">
        <f t="shared" si="41"/>
        <v>0</v>
      </c>
      <c r="AD56" s="170">
        <f t="shared" si="41"/>
        <v>0</v>
      </c>
      <c r="AE56" s="170">
        <f t="shared" si="41"/>
        <v>0</v>
      </c>
      <c r="AF56" s="170">
        <f t="shared" si="41"/>
        <v>0</v>
      </c>
      <c r="AG56" s="170">
        <f t="shared" si="41"/>
        <v>0</v>
      </c>
      <c r="AH56" s="170">
        <f t="shared" si="41"/>
        <v>0</v>
      </c>
      <c r="AI56" s="170">
        <f t="shared" si="41"/>
        <v>0</v>
      </c>
      <c r="AJ56" s="170">
        <f t="shared" si="41"/>
        <v>0</v>
      </c>
      <c r="AK56" s="170">
        <f t="shared" si="41"/>
        <v>0</v>
      </c>
      <c r="AL56" s="170">
        <f t="shared" si="41"/>
        <v>0</v>
      </c>
      <c r="AM56" s="170">
        <f t="shared" si="41"/>
        <v>0</v>
      </c>
      <c r="AN56" s="170">
        <f t="shared" si="41"/>
        <v>0</v>
      </c>
      <c r="AO56" s="201"/>
      <c r="AP56" s="170">
        <f t="shared" ref="AP56:BS64" si="42">AP16+AP26+AP36+AP46</f>
        <v>1971</v>
      </c>
      <c r="AQ56" s="170">
        <f t="shared" si="42"/>
        <v>0</v>
      </c>
      <c r="AR56" s="170">
        <f t="shared" si="42"/>
        <v>11.5</v>
      </c>
      <c r="AS56" s="170">
        <f t="shared" si="42"/>
        <v>0</v>
      </c>
      <c r="AT56" s="170">
        <f t="shared" si="42"/>
        <v>0</v>
      </c>
      <c r="AU56" s="170">
        <f t="shared" si="42"/>
        <v>5</v>
      </c>
      <c r="AV56" s="170">
        <f t="shared" si="42"/>
        <v>0</v>
      </c>
      <c r="AW56" s="170">
        <f t="shared" si="42"/>
        <v>1939.5</v>
      </c>
      <c r="AX56" s="170">
        <f t="shared" si="42"/>
        <v>0</v>
      </c>
      <c r="AY56" s="170">
        <f t="shared" si="42"/>
        <v>0</v>
      </c>
      <c r="AZ56" s="170">
        <f t="shared" si="42"/>
        <v>0</v>
      </c>
      <c r="BA56" s="170">
        <f t="shared" si="42"/>
        <v>0</v>
      </c>
      <c r="BB56" s="170">
        <f t="shared" si="42"/>
        <v>0</v>
      </c>
      <c r="BC56" s="170">
        <f t="shared" si="42"/>
        <v>0</v>
      </c>
      <c r="BD56" s="170">
        <f t="shared" si="42"/>
        <v>0</v>
      </c>
      <c r="BE56" s="170">
        <f t="shared" si="42"/>
        <v>0</v>
      </c>
      <c r="BF56" s="170">
        <f t="shared" si="42"/>
        <v>0</v>
      </c>
      <c r="BG56" s="170">
        <f t="shared" si="42"/>
        <v>0</v>
      </c>
      <c r="BH56" s="170">
        <f t="shared" si="42"/>
        <v>0</v>
      </c>
      <c r="BI56" s="170">
        <f t="shared" si="42"/>
        <v>15</v>
      </c>
      <c r="BJ56" s="170">
        <f t="shared" si="42"/>
        <v>0</v>
      </c>
      <c r="BK56" s="170">
        <f t="shared" si="42"/>
        <v>0</v>
      </c>
      <c r="BL56" s="170">
        <f t="shared" si="42"/>
        <v>0</v>
      </c>
      <c r="BM56" s="170">
        <f t="shared" si="42"/>
        <v>0</v>
      </c>
      <c r="BN56" s="170">
        <f t="shared" si="42"/>
        <v>0</v>
      </c>
      <c r="BO56" s="202">
        <f t="shared" si="42"/>
        <v>0</v>
      </c>
      <c r="BP56" s="170">
        <f t="shared" si="42"/>
        <v>0</v>
      </c>
      <c r="BQ56" s="170">
        <f t="shared" si="42"/>
        <v>0</v>
      </c>
      <c r="BR56" s="170">
        <f t="shared" si="42"/>
        <v>0</v>
      </c>
      <c r="BS56" s="203">
        <f t="shared" si="42"/>
        <v>0</v>
      </c>
      <c r="BT56" s="204"/>
      <c r="BU56" s="204"/>
      <c r="BV56" s="204"/>
      <c r="BW56" s="204"/>
      <c r="BX56" s="204"/>
      <c r="BY56" s="204"/>
      <c r="BZ56" s="204"/>
      <c r="CA56" s="204"/>
      <c r="CB56" s="204"/>
      <c r="CC56" s="204"/>
      <c r="CD56" s="204"/>
      <c r="CE56" s="204"/>
      <c r="CF56" s="204"/>
      <c r="CG56" s="205"/>
      <c r="CH56" s="204"/>
      <c r="CI56" s="204"/>
      <c r="CJ56" s="204"/>
      <c r="CK56" s="204"/>
      <c r="CL56" s="204"/>
      <c r="CM56" s="170">
        <f t="shared" ref="CM56:CP64" si="43">CM16+CM26+CM36+CM46</f>
        <v>0</v>
      </c>
      <c r="CN56" s="170">
        <f t="shared" si="43"/>
        <v>0</v>
      </c>
      <c r="CO56" s="170">
        <f t="shared" si="43"/>
        <v>0</v>
      </c>
      <c r="CP56" s="170">
        <f t="shared" si="43"/>
        <v>0</v>
      </c>
      <c r="CQ56" s="99"/>
      <c r="CR56" s="99"/>
      <c r="CS56" s="99"/>
      <c r="CT56" s="99"/>
      <c r="CU56" s="99"/>
      <c r="CV56" s="99"/>
      <c r="CW56" s="99"/>
      <c r="CX56" s="99"/>
      <c r="CY56" s="99"/>
      <c r="CZ56" s="99"/>
      <c r="DA56" s="99"/>
      <c r="DB56" s="99"/>
      <c r="DC56" s="99"/>
      <c r="DD56" s="99"/>
      <c r="DE56" s="99"/>
      <c r="DF56" s="99"/>
      <c r="DG56" s="99"/>
      <c r="DH56" s="99"/>
      <c r="DI56" s="99"/>
      <c r="DJ56" s="99"/>
      <c r="DK56" s="99"/>
      <c r="DL56" s="99"/>
    </row>
    <row r="57" spans="1:116">
      <c r="A57" s="56"/>
      <c r="B57" s="122" t="s">
        <v>150</v>
      </c>
      <c r="C57" s="158"/>
      <c r="D57" s="169">
        <f>SUM(E57:T57)</f>
        <v>413.65999999999997</v>
      </c>
      <c r="E57" s="170">
        <f t="shared" ref="E57:E64" si="44">E17+E27+E37+E47</f>
        <v>0</v>
      </c>
      <c r="F57" s="170"/>
      <c r="G57" s="170">
        <f t="shared" si="39"/>
        <v>0</v>
      </c>
      <c r="H57" s="170">
        <f t="shared" si="39"/>
        <v>0</v>
      </c>
      <c r="I57" s="170">
        <f t="shared" si="39"/>
        <v>127</v>
      </c>
      <c r="J57" s="170">
        <f t="shared" si="39"/>
        <v>0</v>
      </c>
      <c r="K57" s="170">
        <f t="shared" si="39"/>
        <v>127</v>
      </c>
      <c r="L57" s="170">
        <f t="shared" si="39"/>
        <v>0</v>
      </c>
      <c r="M57" s="170">
        <f t="shared" si="39"/>
        <v>0</v>
      </c>
      <c r="N57" s="170">
        <f t="shared" si="39"/>
        <v>0</v>
      </c>
      <c r="O57" s="170">
        <f t="shared" si="39"/>
        <v>0</v>
      </c>
      <c r="P57" s="170">
        <f t="shared" si="39"/>
        <v>0</v>
      </c>
      <c r="Q57" s="170">
        <f t="shared" si="39"/>
        <v>0</v>
      </c>
      <c r="R57" s="170">
        <f t="shared" si="39"/>
        <v>0</v>
      </c>
      <c r="S57" s="170">
        <f t="shared" si="39"/>
        <v>0</v>
      </c>
      <c r="T57" s="121">
        <f t="shared" si="39"/>
        <v>159.66</v>
      </c>
      <c r="U57" s="169">
        <f t="shared" si="40"/>
        <v>0</v>
      </c>
      <c r="V57" s="170">
        <f t="shared" si="41"/>
        <v>0</v>
      </c>
      <c r="W57" s="170">
        <f t="shared" si="41"/>
        <v>0</v>
      </c>
      <c r="X57" s="170">
        <f t="shared" si="41"/>
        <v>0</v>
      </c>
      <c r="Y57" s="170">
        <f t="shared" si="41"/>
        <v>0</v>
      </c>
      <c r="Z57" s="170">
        <f t="shared" si="41"/>
        <v>0</v>
      </c>
      <c r="AA57" s="170">
        <f t="shared" si="41"/>
        <v>0</v>
      </c>
      <c r="AB57" s="170">
        <f t="shared" si="41"/>
        <v>0</v>
      </c>
      <c r="AC57" s="170">
        <f t="shared" si="41"/>
        <v>0</v>
      </c>
      <c r="AD57" s="170">
        <f t="shared" si="41"/>
        <v>0</v>
      </c>
      <c r="AE57" s="170">
        <f t="shared" si="41"/>
        <v>0</v>
      </c>
      <c r="AF57" s="170">
        <f t="shared" si="41"/>
        <v>0</v>
      </c>
      <c r="AG57" s="170">
        <f t="shared" si="41"/>
        <v>0</v>
      </c>
      <c r="AH57" s="170">
        <f t="shared" si="41"/>
        <v>0</v>
      </c>
      <c r="AI57" s="170">
        <f t="shared" si="41"/>
        <v>0</v>
      </c>
      <c r="AJ57" s="170">
        <f t="shared" si="41"/>
        <v>0</v>
      </c>
      <c r="AK57" s="170">
        <f t="shared" si="41"/>
        <v>0</v>
      </c>
      <c r="AL57" s="170">
        <f t="shared" si="41"/>
        <v>0</v>
      </c>
      <c r="AM57" s="170">
        <f t="shared" si="41"/>
        <v>0</v>
      </c>
      <c r="AN57" s="170">
        <f t="shared" si="41"/>
        <v>0</v>
      </c>
      <c r="AO57" s="201"/>
      <c r="AP57" s="170">
        <f t="shared" si="42"/>
        <v>1419.2000000000003</v>
      </c>
      <c r="AQ57" s="170">
        <f t="shared" si="42"/>
        <v>26.099999999999998</v>
      </c>
      <c r="AR57" s="170">
        <f t="shared" si="42"/>
        <v>317.89999999999998</v>
      </c>
      <c r="AS57" s="170">
        <f t="shared" si="42"/>
        <v>0</v>
      </c>
      <c r="AT57" s="170">
        <f t="shared" si="42"/>
        <v>0</v>
      </c>
      <c r="AU57" s="170">
        <f t="shared" si="42"/>
        <v>16.700000000000003</v>
      </c>
      <c r="AV57" s="170">
        <f t="shared" si="42"/>
        <v>0</v>
      </c>
      <c r="AW57" s="170">
        <f t="shared" si="42"/>
        <v>950.4</v>
      </c>
      <c r="AX57" s="170">
        <f t="shared" si="42"/>
        <v>0</v>
      </c>
      <c r="AY57" s="170">
        <f t="shared" si="42"/>
        <v>0</v>
      </c>
      <c r="AZ57" s="170">
        <f t="shared" si="42"/>
        <v>0</v>
      </c>
      <c r="BA57" s="170">
        <f t="shared" si="42"/>
        <v>0</v>
      </c>
      <c r="BB57" s="170">
        <f t="shared" si="42"/>
        <v>5.2</v>
      </c>
      <c r="BC57" s="170">
        <f t="shared" si="42"/>
        <v>0</v>
      </c>
      <c r="BD57" s="170">
        <f t="shared" si="42"/>
        <v>0</v>
      </c>
      <c r="BE57" s="170">
        <f t="shared" si="42"/>
        <v>0</v>
      </c>
      <c r="BF57" s="170">
        <f t="shared" si="42"/>
        <v>0</v>
      </c>
      <c r="BG57" s="170">
        <f t="shared" si="42"/>
        <v>0</v>
      </c>
      <c r="BH57" s="170">
        <f t="shared" si="42"/>
        <v>0</v>
      </c>
      <c r="BI57" s="170">
        <f t="shared" si="42"/>
        <v>80</v>
      </c>
      <c r="BJ57" s="170">
        <f t="shared" si="42"/>
        <v>13.3</v>
      </c>
      <c r="BK57" s="170">
        <f t="shared" si="42"/>
        <v>0</v>
      </c>
      <c r="BL57" s="170">
        <f t="shared" si="42"/>
        <v>9.6000000000000014</v>
      </c>
      <c r="BM57" s="170">
        <f t="shared" si="42"/>
        <v>0</v>
      </c>
      <c r="BN57" s="170">
        <f t="shared" si="42"/>
        <v>0</v>
      </c>
      <c r="BO57" s="202">
        <f t="shared" si="42"/>
        <v>20.100000000000001</v>
      </c>
      <c r="BP57" s="170">
        <f t="shared" si="42"/>
        <v>16.5</v>
      </c>
      <c r="BQ57" s="170">
        <f t="shared" si="42"/>
        <v>3.6</v>
      </c>
      <c r="BR57" s="170">
        <f t="shared" si="42"/>
        <v>0</v>
      </c>
      <c r="BS57" s="203">
        <f t="shared" si="42"/>
        <v>0</v>
      </c>
      <c r="BT57" s="204"/>
      <c r="BU57" s="204"/>
      <c r="BV57" s="204"/>
      <c r="BW57" s="204"/>
      <c r="BX57" s="204"/>
      <c r="BY57" s="204"/>
      <c r="BZ57" s="204"/>
      <c r="CA57" s="204"/>
      <c r="CB57" s="204"/>
      <c r="CC57" s="204"/>
      <c r="CD57" s="204"/>
      <c r="CE57" s="204"/>
      <c r="CF57" s="204"/>
      <c r="CG57" s="205"/>
      <c r="CH57" s="204"/>
      <c r="CI57" s="204"/>
      <c r="CJ57" s="204"/>
      <c r="CK57" s="204"/>
      <c r="CL57" s="204"/>
      <c r="CM57" s="170">
        <f t="shared" si="43"/>
        <v>0</v>
      </c>
      <c r="CN57" s="170">
        <f t="shared" si="43"/>
        <v>0</v>
      </c>
      <c r="CO57" s="170">
        <f t="shared" si="43"/>
        <v>0</v>
      </c>
      <c r="CP57" s="170">
        <f t="shared" si="43"/>
        <v>0</v>
      </c>
      <c r="CQ57" s="99"/>
      <c r="CR57" s="99"/>
      <c r="CS57" s="99"/>
      <c r="CT57" s="99"/>
      <c r="CU57" s="99"/>
      <c r="CV57" s="99"/>
      <c r="CW57" s="99"/>
      <c r="CX57" s="99"/>
      <c r="CY57" s="99"/>
      <c r="CZ57" s="99"/>
      <c r="DA57" s="99"/>
      <c r="DB57" s="99"/>
      <c r="DC57" s="99"/>
      <c r="DD57" s="99"/>
      <c r="DE57" s="99"/>
      <c r="DF57" s="99"/>
      <c r="DG57" s="99"/>
      <c r="DH57" s="99"/>
      <c r="DI57" s="99"/>
      <c r="DJ57" s="99"/>
      <c r="DK57" s="99"/>
      <c r="DL57" s="99"/>
    </row>
    <row r="58" spans="1:116">
      <c r="A58" s="56"/>
      <c r="B58" s="122" t="s">
        <v>151</v>
      </c>
      <c r="C58" s="147"/>
      <c r="D58" s="169" t="e">
        <f t="shared" ref="D58:D64" si="45">SUM(E58:T58)</f>
        <v>#VALUE!</v>
      </c>
      <c r="E58" s="170">
        <f t="shared" si="44"/>
        <v>0</v>
      </c>
      <c r="F58" s="170"/>
      <c r="G58" s="170">
        <f t="shared" si="39"/>
        <v>0</v>
      </c>
      <c r="H58" s="170">
        <f t="shared" si="39"/>
        <v>0</v>
      </c>
      <c r="I58" s="170">
        <f t="shared" si="39"/>
        <v>0</v>
      </c>
      <c r="J58" s="170">
        <f t="shared" si="39"/>
        <v>0</v>
      </c>
      <c r="K58" s="170">
        <f t="shared" si="39"/>
        <v>120</v>
      </c>
      <c r="L58" s="170">
        <f t="shared" si="39"/>
        <v>0</v>
      </c>
      <c r="M58" s="170">
        <f t="shared" si="39"/>
        <v>0</v>
      </c>
      <c r="N58" s="170">
        <f t="shared" si="39"/>
        <v>0</v>
      </c>
      <c r="O58" s="170">
        <f t="shared" si="39"/>
        <v>0</v>
      </c>
      <c r="P58" s="170">
        <f t="shared" si="39"/>
        <v>0</v>
      </c>
      <c r="Q58" s="170" t="e">
        <f t="shared" si="39"/>
        <v>#VALUE!</v>
      </c>
      <c r="R58" s="170">
        <f t="shared" si="39"/>
        <v>0</v>
      </c>
      <c r="S58" s="170">
        <f t="shared" si="39"/>
        <v>120</v>
      </c>
      <c r="T58" s="121">
        <f t="shared" si="39"/>
        <v>60</v>
      </c>
      <c r="U58" s="169">
        <f t="shared" si="40"/>
        <v>0</v>
      </c>
      <c r="V58" s="170">
        <f t="shared" si="41"/>
        <v>0</v>
      </c>
      <c r="W58" s="170">
        <f t="shared" si="41"/>
        <v>0</v>
      </c>
      <c r="X58" s="170">
        <f t="shared" si="41"/>
        <v>0</v>
      </c>
      <c r="Y58" s="170">
        <f t="shared" si="41"/>
        <v>0</v>
      </c>
      <c r="Z58" s="170">
        <f t="shared" si="41"/>
        <v>0</v>
      </c>
      <c r="AA58" s="170">
        <f t="shared" si="41"/>
        <v>0</v>
      </c>
      <c r="AB58" s="170">
        <f t="shared" si="41"/>
        <v>0</v>
      </c>
      <c r="AC58" s="170">
        <f t="shared" si="41"/>
        <v>0</v>
      </c>
      <c r="AD58" s="170">
        <f t="shared" si="41"/>
        <v>0</v>
      </c>
      <c r="AE58" s="170">
        <f t="shared" si="41"/>
        <v>0</v>
      </c>
      <c r="AF58" s="170">
        <f t="shared" si="41"/>
        <v>0</v>
      </c>
      <c r="AG58" s="170">
        <f t="shared" si="41"/>
        <v>0</v>
      </c>
      <c r="AH58" s="170">
        <f t="shared" si="41"/>
        <v>0</v>
      </c>
      <c r="AI58" s="170">
        <f t="shared" si="41"/>
        <v>0</v>
      </c>
      <c r="AJ58" s="170">
        <f t="shared" si="41"/>
        <v>0</v>
      </c>
      <c r="AK58" s="170">
        <f t="shared" si="41"/>
        <v>0</v>
      </c>
      <c r="AL58" s="170">
        <f t="shared" si="41"/>
        <v>0</v>
      </c>
      <c r="AM58" s="170">
        <f t="shared" si="41"/>
        <v>0</v>
      </c>
      <c r="AN58" s="170">
        <f t="shared" si="41"/>
        <v>0</v>
      </c>
      <c r="AO58" s="201"/>
      <c r="AP58" s="170">
        <f t="shared" si="42"/>
        <v>13853.4</v>
      </c>
      <c r="AQ58" s="170">
        <f t="shared" si="42"/>
        <v>2047</v>
      </c>
      <c r="AR58" s="170">
        <f t="shared" si="42"/>
        <v>3559</v>
      </c>
      <c r="AS58" s="170">
        <f t="shared" si="42"/>
        <v>0</v>
      </c>
      <c r="AT58" s="170">
        <f t="shared" si="42"/>
        <v>0</v>
      </c>
      <c r="AU58" s="170">
        <f t="shared" si="42"/>
        <v>161</v>
      </c>
      <c r="AV58" s="170">
        <f t="shared" si="42"/>
        <v>0</v>
      </c>
      <c r="AW58" s="170">
        <f t="shared" si="42"/>
        <v>8077</v>
      </c>
      <c r="AX58" s="170">
        <f t="shared" si="42"/>
        <v>0</v>
      </c>
      <c r="AY58" s="170">
        <f t="shared" si="42"/>
        <v>0</v>
      </c>
      <c r="AZ58" s="170">
        <f t="shared" si="42"/>
        <v>0</v>
      </c>
      <c r="BA58" s="170">
        <f t="shared" si="42"/>
        <v>0</v>
      </c>
      <c r="BB58" s="170">
        <f t="shared" si="42"/>
        <v>0</v>
      </c>
      <c r="BC58" s="170">
        <f t="shared" si="42"/>
        <v>0</v>
      </c>
      <c r="BD58" s="170">
        <f t="shared" si="42"/>
        <v>0</v>
      </c>
      <c r="BE58" s="170">
        <f t="shared" si="42"/>
        <v>0</v>
      </c>
      <c r="BF58" s="170">
        <f t="shared" si="42"/>
        <v>0</v>
      </c>
      <c r="BG58" s="170">
        <f t="shared" si="42"/>
        <v>0</v>
      </c>
      <c r="BH58" s="170">
        <f t="shared" si="42"/>
        <v>0</v>
      </c>
      <c r="BI58" s="170">
        <f t="shared" si="42"/>
        <v>1.9</v>
      </c>
      <c r="BJ58" s="170">
        <f t="shared" si="42"/>
        <v>0</v>
      </c>
      <c r="BK58" s="170">
        <f t="shared" si="42"/>
        <v>0</v>
      </c>
      <c r="BL58" s="170">
        <f t="shared" si="42"/>
        <v>7.5</v>
      </c>
      <c r="BM58" s="170">
        <f t="shared" si="42"/>
        <v>0</v>
      </c>
      <c r="BN58" s="170">
        <f t="shared" si="42"/>
        <v>0</v>
      </c>
      <c r="BO58" s="202">
        <f t="shared" si="42"/>
        <v>2635</v>
      </c>
      <c r="BP58" s="170">
        <f t="shared" si="42"/>
        <v>2635</v>
      </c>
      <c r="BQ58" s="170">
        <f t="shared" si="42"/>
        <v>0</v>
      </c>
      <c r="BR58" s="170">
        <f t="shared" si="42"/>
        <v>0</v>
      </c>
      <c r="BS58" s="203">
        <f t="shared" si="42"/>
        <v>0</v>
      </c>
      <c r="BT58" s="204"/>
      <c r="BU58" s="204"/>
      <c r="BV58" s="204"/>
      <c r="BW58" s="204"/>
      <c r="BX58" s="204"/>
      <c r="BY58" s="204"/>
      <c r="BZ58" s="204"/>
      <c r="CA58" s="204"/>
      <c r="CB58" s="204"/>
      <c r="CC58" s="204"/>
      <c r="CD58" s="204"/>
      <c r="CE58" s="204"/>
      <c r="CF58" s="204"/>
      <c r="CG58" s="205"/>
      <c r="CH58" s="204"/>
      <c r="CI58" s="204"/>
      <c r="CJ58" s="204"/>
      <c r="CK58" s="204"/>
      <c r="CL58" s="204"/>
      <c r="CM58" s="170">
        <f t="shared" si="43"/>
        <v>255</v>
      </c>
      <c r="CN58" s="170">
        <f t="shared" si="43"/>
        <v>0</v>
      </c>
      <c r="CO58" s="170">
        <f t="shared" si="43"/>
        <v>255</v>
      </c>
      <c r="CP58" s="170">
        <f t="shared" si="43"/>
        <v>0</v>
      </c>
      <c r="CQ58" s="99"/>
      <c r="CR58" s="99"/>
      <c r="CS58" s="99"/>
      <c r="CT58" s="99"/>
      <c r="CU58" s="99"/>
      <c r="CV58" s="99"/>
      <c r="CW58" s="99"/>
      <c r="CX58" s="99"/>
      <c r="CY58" s="99"/>
      <c r="CZ58" s="99"/>
      <c r="DA58" s="99"/>
      <c r="DB58" s="99"/>
      <c r="DC58" s="99"/>
      <c r="DD58" s="99"/>
      <c r="DE58" s="99"/>
      <c r="DF58" s="99"/>
      <c r="DG58" s="99"/>
      <c r="DH58" s="99"/>
      <c r="DI58" s="99"/>
      <c r="DJ58" s="99"/>
      <c r="DK58" s="99"/>
      <c r="DL58" s="99"/>
    </row>
    <row r="59" spans="1:116">
      <c r="A59" s="56"/>
      <c r="B59" s="122" t="s">
        <v>152</v>
      </c>
      <c r="C59" s="147"/>
      <c r="D59" s="169">
        <f t="shared" si="45"/>
        <v>157.1</v>
      </c>
      <c r="E59" s="170">
        <f t="shared" si="44"/>
        <v>0</v>
      </c>
      <c r="F59" s="170"/>
      <c r="G59" s="170">
        <f t="shared" si="39"/>
        <v>8.1</v>
      </c>
      <c r="H59" s="170">
        <f t="shared" si="39"/>
        <v>0</v>
      </c>
      <c r="I59" s="170">
        <f t="shared" si="39"/>
        <v>18</v>
      </c>
      <c r="J59" s="170">
        <f t="shared" si="39"/>
        <v>0</v>
      </c>
      <c r="K59" s="170">
        <f t="shared" si="39"/>
        <v>0</v>
      </c>
      <c r="L59" s="170">
        <f t="shared" si="39"/>
        <v>0</v>
      </c>
      <c r="M59" s="170">
        <f t="shared" si="39"/>
        <v>0</v>
      </c>
      <c r="N59" s="170">
        <f t="shared" si="39"/>
        <v>0</v>
      </c>
      <c r="O59" s="170">
        <f t="shared" si="39"/>
        <v>0</v>
      </c>
      <c r="P59" s="170">
        <f t="shared" si="39"/>
        <v>0</v>
      </c>
      <c r="Q59" s="170">
        <f t="shared" si="39"/>
        <v>70</v>
      </c>
      <c r="R59" s="170">
        <f t="shared" si="39"/>
        <v>0</v>
      </c>
      <c r="S59" s="170">
        <f t="shared" si="39"/>
        <v>0</v>
      </c>
      <c r="T59" s="121">
        <f t="shared" si="39"/>
        <v>61</v>
      </c>
      <c r="U59" s="169">
        <f t="shared" si="40"/>
        <v>308403</v>
      </c>
      <c r="V59" s="170">
        <f t="shared" si="41"/>
        <v>40</v>
      </c>
      <c r="W59" s="170">
        <f t="shared" si="41"/>
        <v>0</v>
      </c>
      <c r="X59" s="170">
        <f t="shared" si="41"/>
        <v>0</v>
      </c>
      <c r="Y59" s="170">
        <f t="shared" si="41"/>
        <v>3060</v>
      </c>
      <c r="Z59" s="170">
        <f t="shared" si="41"/>
        <v>0</v>
      </c>
      <c r="AA59" s="170">
        <f t="shared" si="41"/>
        <v>0</v>
      </c>
      <c r="AB59" s="170">
        <f t="shared" si="41"/>
        <v>0</v>
      </c>
      <c r="AC59" s="170">
        <f t="shared" si="41"/>
        <v>0</v>
      </c>
      <c r="AD59" s="170">
        <f t="shared" si="41"/>
        <v>0</v>
      </c>
      <c r="AE59" s="170">
        <f t="shared" si="41"/>
        <v>0</v>
      </c>
      <c r="AF59" s="170">
        <f t="shared" si="41"/>
        <v>0</v>
      </c>
      <c r="AG59" s="170">
        <f t="shared" si="41"/>
        <v>305303</v>
      </c>
      <c r="AH59" s="170">
        <f t="shared" si="41"/>
        <v>0</v>
      </c>
      <c r="AI59" s="170">
        <f t="shared" si="41"/>
        <v>0</v>
      </c>
      <c r="AJ59" s="170">
        <f t="shared" si="41"/>
        <v>0</v>
      </c>
      <c r="AK59" s="170">
        <f t="shared" si="41"/>
        <v>0</v>
      </c>
      <c r="AL59" s="170">
        <f t="shared" si="41"/>
        <v>0</v>
      </c>
      <c r="AM59" s="170">
        <f t="shared" si="41"/>
        <v>0</v>
      </c>
      <c r="AN59" s="170">
        <f t="shared" si="41"/>
        <v>0</v>
      </c>
      <c r="AO59" s="201"/>
      <c r="AP59" s="170">
        <f t="shared" si="42"/>
        <v>2617.6999999999998</v>
      </c>
      <c r="AQ59" s="170">
        <f t="shared" si="42"/>
        <v>12</v>
      </c>
      <c r="AR59" s="170">
        <f t="shared" si="42"/>
        <v>2126</v>
      </c>
      <c r="AS59" s="170">
        <f t="shared" si="42"/>
        <v>0</v>
      </c>
      <c r="AT59" s="170">
        <f t="shared" si="42"/>
        <v>0</v>
      </c>
      <c r="AU59" s="170">
        <f t="shared" si="42"/>
        <v>299.7</v>
      </c>
      <c r="AV59" s="170">
        <f t="shared" si="42"/>
        <v>0</v>
      </c>
      <c r="AW59" s="170">
        <f t="shared" si="42"/>
        <v>180</v>
      </c>
      <c r="AX59" s="170">
        <f t="shared" si="42"/>
        <v>0</v>
      </c>
      <c r="AY59" s="170">
        <f t="shared" si="42"/>
        <v>0</v>
      </c>
      <c r="AZ59" s="170">
        <f t="shared" si="42"/>
        <v>0</v>
      </c>
      <c r="BA59" s="170">
        <f t="shared" si="42"/>
        <v>0</v>
      </c>
      <c r="BB59" s="170">
        <f t="shared" si="42"/>
        <v>0</v>
      </c>
      <c r="BC59" s="170">
        <f t="shared" si="42"/>
        <v>0</v>
      </c>
      <c r="BD59" s="170">
        <f t="shared" si="42"/>
        <v>0</v>
      </c>
      <c r="BE59" s="170">
        <f t="shared" si="42"/>
        <v>0</v>
      </c>
      <c r="BF59" s="170">
        <f t="shared" si="42"/>
        <v>0</v>
      </c>
      <c r="BG59" s="170">
        <f t="shared" si="42"/>
        <v>0</v>
      </c>
      <c r="BH59" s="170">
        <f t="shared" si="42"/>
        <v>0</v>
      </c>
      <c r="BI59" s="170">
        <f t="shared" si="42"/>
        <v>0</v>
      </c>
      <c r="BJ59" s="170">
        <f t="shared" si="42"/>
        <v>0</v>
      </c>
      <c r="BK59" s="170">
        <f t="shared" si="42"/>
        <v>0</v>
      </c>
      <c r="BL59" s="170">
        <f t="shared" si="42"/>
        <v>0</v>
      </c>
      <c r="BM59" s="170">
        <f t="shared" si="42"/>
        <v>0</v>
      </c>
      <c r="BN59" s="170">
        <f t="shared" si="42"/>
        <v>0</v>
      </c>
      <c r="BO59" s="202">
        <f t="shared" si="42"/>
        <v>0</v>
      </c>
      <c r="BP59" s="170">
        <f t="shared" si="42"/>
        <v>0</v>
      </c>
      <c r="BQ59" s="170">
        <f t="shared" si="42"/>
        <v>0</v>
      </c>
      <c r="BR59" s="170">
        <f t="shared" si="42"/>
        <v>0</v>
      </c>
      <c r="BS59" s="203">
        <f t="shared" si="42"/>
        <v>0</v>
      </c>
      <c r="BT59" s="204"/>
      <c r="BU59" s="204"/>
      <c r="BV59" s="204"/>
      <c r="BW59" s="204"/>
      <c r="BX59" s="204"/>
      <c r="BY59" s="204"/>
      <c r="BZ59" s="204"/>
      <c r="CA59" s="204"/>
      <c r="CB59" s="204"/>
      <c r="CC59" s="204"/>
      <c r="CD59" s="204"/>
      <c r="CE59" s="204"/>
      <c r="CF59" s="204"/>
      <c r="CG59" s="205"/>
      <c r="CH59" s="204"/>
      <c r="CI59" s="204"/>
      <c r="CJ59" s="204"/>
      <c r="CK59" s="204"/>
      <c r="CL59" s="204"/>
      <c r="CM59" s="170">
        <f t="shared" si="43"/>
        <v>0</v>
      </c>
      <c r="CN59" s="170">
        <f t="shared" si="43"/>
        <v>0</v>
      </c>
      <c r="CO59" s="170">
        <f t="shared" si="43"/>
        <v>0</v>
      </c>
      <c r="CP59" s="170">
        <f t="shared" si="43"/>
        <v>0</v>
      </c>
      <c r="CQ59" s="99"/>
      <c r="CR59" s="99"/>
      <c r="CS59" s="99"/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99"/>
      <c r="DG59" s="99"/>
      <c r="DH59" s="99"/>
      <c r="DI59" s="99"/>
      <c r="DJ59" s="99"/>
      <c r="DK59" s="99"/>
      <c r="DL59" s="99"/>
    </row>
    <row r="60" spans="1:116">
      <c r="A60" s="460"/>
      <c r="B60" s="122" t="s">
        <v>153</v>
      </c>
      <c r="C60" s="147">
        <v>14</v>
      </c>
      <c r="D60" s="169">
        <f t="shared" si="45"/>
        <v>463.89000000000004</v>
      </c>
      <c r="E60" s="170">
        <f t="shared" si="44"/>
        <v>107</v>
      </c>
      <c r="F60" s="170"/>
      <c r="G60" s="170"/>
      <c r="H60" s="170">
        <f t="shared" si="39"/>
        <v>277.3</v>
      </c>
      <c r="I60" s="170">
        <v>14</v>
      </c>
      <c r="J60" s="170"/>
      <c r="K60" s="170">
        <v>4</v>
      </c>
      <c r="L60" s="170">
        <f t="shared" si="39"/>
        <v>0</v>
      </c>
      <c r="M60" s="170">
        <v>10</v>
      </c>
      <c r="N60" s="170">
        <f t="shared" si="39"/>
        <v>0</v>
      </c>
      <c r="O60" s="170">
        <f t="shared" si="39"/>
        <v>0</v>
      </c>
      <c r="P60" s="170">
        <f t="shared" si="39"/>
        <v>0</v>
      </c>
      <c r="Q60" s="170">
        <f t="shared" si="39"/>
        <v>24</v>
      </c>
      <c r="R60" s="170">
        <f t="shared" si="39"/>
        <v>0</v>
      </c>
      <c r="S60" s="170">
        <f t="shared" si="39"/>
        <v>13.3</v>
      </c>
      <c r="T60" s="121">
        <f t="shared" si="39"/>
        <v>14.29</v>
      </c>
      <c r="U60" s="169">
        <f t="shared" si="40"/>
        <v>46900.09</v>
      </c>
      <c r="V60" s="170">
        <f t="shared" si="41"/>
        <v>0</v>
      </c>
      <c r="W60" s="170">
        <f t="shared" si="41"/>
        <v>0</v>
      </c>
      <c r="X60" s="170">
        <f t="shared" si="41"/>
        <v>0</v>
      </c>
      <c r="Y60" s="170">
        <f t="shared" si="41"/>
        <v>0</v>
      </c>
      <c r="Z60" s="170">
        <f t="shared" si="41"/>
        <v>0</v>
      </c>
      <c r="AA60" s="170">
        <f t="shared" si="41"/>
        <v>0</v>
      </c>
      <c r="AB60" s="170">
        <f t="shared" si="41"/>
        <v>0</v>
      </c>
      <c r="AC60" s="170">
        <f t="shared" si="41"/>
        <v>0</v>
      </c>
      <c r="AD60" s="170">
        <f t="shared" si="41"/>
        <v>0</v>
      </c>
      <c r="AE60" s="170">
        <f t="shared" si="41"/>
        <v>0</v>
      </c>
      <c r="AF60" s="170">
        <f t="shared" si="41"/>
        <v>0</v>
      </c>
      <c r="AG60" s="170">
        <f t="shared" si="41"/>
        <v>46900.09</v>
      </c>
      <c r="AH60" s="170">
        <f t="shared" si="41"/>
        <v>0</v>
      </c>
      <c r="AI60" s="170">
        <f t="shared" si="41"/>
        <v>0</v>
      </c>
      <c r="AJ60" s="170">
        <f t="shared" si="41"/>
        <v>0</v>
      </c>
      <c r="AK60" s="170">
        <f t="shared" si="41"/>
        <v>0</v>
      </c>
      <c r="AL60" s="170">
        <f t="shared" si="41"/>
        <v>0</v>
      </c>
      <c r="AM60" s="170">
        <f t="shared" si="41"/>
        <v>0</v>
      </c>
      <c r="AN60" s="170">
        <f t="shared" si="41"/>
        <v>0</v>
      </c>
      <c r="AO60" s="201"/>
      <c r="AP60" s="170">
        <f t="shared" si="42"/>
        <v>3596.2</v>
      </c>
      <c r="AQ60" s="170">
        <f t="shared" si="42"/>
        <v>267</v>
      </c>
      <c r="AR60" s="170">
        <f t="shared" si="42"/>
        <v>1748</v>
      </c>
      <c r="AS60" s="170">
        <f t="shared" si="42"/>
        <v>0</v>
      </c>
      <c r="AT60" s="170">
        <f t="shared" si="42"/>
        <v>0</v>
      </c>
      <c r="AU60" s="170">
        <f t="shared" si="42"/>
        <v>0</v>
      </c>
      <c r="AV60" s="170">
        <f t="shared" si="42"/>
        <v>0</v>
      </c>
      <c r="AW60" s="170">
        <f t="shared" si="42"/>
        <v>1275.2</v>
      </c>
      <c r="AX60" s="170">
        <f t="shared" si="42"/>
        <v>0</v>
      </c>
      <c r="AY60" s="170">
        <f t="shared" si="42"/>
        <v>0</v>
      </c>
      <c r="AZ60" s="170">
        <f t="shared" si="42"/>
        <v>0</v>
      </c>
      <c r="BA60" s="170">
        <f t="shared" si="42"/>
        <v>0</v>
      </c>
      <c r="BB60" s="170">
        <f t="shared" si="42"/>
        <v>0</v>
      </c>
      <c r="BC60" s="170">
        <f t="shared" si="42"/>
        <v>0</v>
      </c>
      <c r="BD60" s="170">
        <f t="shared" si="42"/>
        <v>0</v>
      </c>
      <c r="BE60" s="170">
        <f t="shared" si="42"/>
        <v>0</v>
      </c>
      <c r="BF60" s="170">
        <f t="shared" si="42"/>
        <v>0</v>
      </c>
      <c r="BG60" s="170">
        <f t="shared" si="42"/>
        <v>0</v>
      </c>
      <c r="BH60" s="170">
        <f t="shared" si="42"/>
        <v>0</v>
      </c>
      <c r="BI60" s="170">
        <f t="shared" si="42"/>
        <v>279</v>
      </c>
      <c r="BJ60" s="170">
        <f t="shared" si="42"/>
        <v>27</v>
      </c>
      <c r="BK60" s="170">
        <f t="shared" si="42"/>
        <v>0</v>
      </c>
      <c r="BL60" s="170">
        <f t="shared" si="42"/>
        <v>0</v>
      </c>
      <c r="BM60" s="170">
        <f t="shared" si="42"/>
        <v>0</v>
      </c>
      <c r="BN60" s="170">
        <f t="shared" si="42"/>
        <v>0</v>
      </c>
      <c r="BO60" s="202">
        <f t="shared" si="42"/>
        <v>0</v>
      </c>
      <c r="BP60" s="170">
        <f t="shared" si="42"/>
        <v>0</v>
      </c>
      <c r="BQ60" s="170">
        <f t="shared" si="42"/>
        <v>0</v>
      </c>
      <c r="BR60" s="170">
        <f t="shared" si="42"/>
        <v>0</v>
      </c>
      <c r="BS60" s="203">
        <f t="shared" si="42"/>
        <v>0</v>
      </c>
      <c r="BT60" s="204"/>
      <c r="BU60" s="204"/>
      <c r="BV60" s="204"/>
      <c r="BW60" s="204"/>
      <c r="BX60" s="204"/>
      <c r="BY60" s="204"/>
      <c r="BZ60" s="204"/>
      <c r="CA60" s="204"/>
      <c r="CB60" s="204"/>
      <c r="CC60" s="204"/>
      <c r="CD60" s="204"/>
      <c r="CE60" s="204"/>
      <c r="CF60" s="204"/>
      <c r="CG60" s="205"/>
      <c r="CH60" s="204"/>
      <c r="CI60" s="204"/>
      <c r="CJ60" s="204"/>
      <c r="CK60" s="204"/>
      <c r="CL60" s="204"/>
      <c r="CM60" s="170">
        <f t="shared" si="43"/>
        <v>192.88</v>
      </c>
      <c r="CN60" s="170">
        <f t="shared" si="43"/>
        <v>0</v>
      </c>
      <c r="CO60" s="170">
        <f t="shared" si="43"/>
        <v>192.88</v>
      </c>
      <c r="CP60" s="170">
        <f t="shared" si="43"/>
        <v>0</v>
      </c>
      <c r="CQ60" s="99"/>
      <c r="CR60" s="99"/>
      <c r="CS60" s="99"/>
      <c r="CT60" s="99"/>
      <c r="CU60" s="99"/>
      <c r="CV60" s="99"/>
      <c r="CW60" s="99"/>
      <c r="CX60" s="99"/>
      <c r="CY60" s="99"/>
      <c r="CZ60" s="99"/>
      <c r="DA60" s="99"/>
      <c r="DB60" s="99"/>
      <c r="DC60" s="99"/>
      <c r="DD60" s="99"/>
      <c r="DE60" s="99"/>
      <c r="DF60" s="99"/>
      <c r="DG60" s="99"/>
      <c r="DH60" s="99"/>
      <c r="DI60" s="99"/>
      <c r="DJ60" s="99"/>
      <c r="DK60" s="99"/>
      <c r="DL60" s="99"/>
    </row>
    <row r="61" spans="1:116">
      <c r="A61" s="56"/>
      <c r="B61" s="122" t="s">
        <v>154</v>
      </c>
      <c r="C61" s="147">
        <v>320</v>
      </c>
      <c r="D61" s="169">
        <f t="shared" si="45"/>
        <v>962</v>
      </c>
      <c r="E61" s="170">
        <f t="shared" si="44"/>
        <v>0</v>
      </c>
      <c r="F61" s="170"/>
      <c r="G61" s="170">
        <f t="shared" si="39"/>
        <v>0</v>
      </c>
      <c r="H61" s="170">
        <v>320</v>
      </c>
      <c r="I61" s="170">
        <f t="shared" si="39"/>
        <v>0</v>
      </c>
      <c r="J61" s="170">
        <f t="shared" si="39"/>
        <v>1</v>
      </c>
      <c r="K61" s="170">
        <v>320</v>
      </c>
      <c r="L61" s="170">
        <f t="shared" si="39"/>
        <v>0</v>
      </c>
      <c r="M61" s="170">
        <f t="shared" si="39"/>
        <v>0</v>
      </c>
      <c r="N61" s="170">
        <f t="shared" si="39"/>
        <v>0</v>
      </c>
      <c r="O61" s="170">
        <f t="shared" si="39"/>
        <v>0</v>
      </c>
      <c r="P61" s="170">
        <f t="shared" si="39"/>
        <v>0</v>
      </c>
      <c r="Q61" s="170">
        <f t="shared" si="39"/>
        <v>0</v>
      </c>
      <c r="R61" s="170">
        <f t="shared" si="39"/>
        <v>0</v>
      </c>
      <c r="S61" s="170">
        <f t="shared" si="39"/>
        <v>1</v>
      </c>
      <c r="T61" s="121">
        <v>320</v>
      </c>
      <c r="U61" s="169">
        <f t="shared" si="40"/>
        <v>3965</v>
      </c>
      <c r="V61" s="170">
        <f t="shared" si="41"/>
        <v>0</v>
      </c>
      <c r="W61" s="170">
        <f t="shared" si="41"/>
        <v>0</v>
      </c>
      <c r="X61" s="170">
        <f t="shared" si="41"/>
        <v>0</v>
      </c>
      <c r="Y61" s="170">
        <f t="shared" si="41"/>
        <v>0</v>
      </c>
      <c r="Z61" s="170">
        <f t="shared" si="41"/>
        <v>0</v>
      </c>
      <c r="AA61" s="170">
        <f t="shared" si="41"/>
        <v>0</v>
      </c>
      <c r="AB61" s="170">
        <f t="shared" si="41"/>
        <v>0</v>
      </c>
      <c r="AC61" s="170">
        <f t="shared" si="41"/>
        <v>0</v>
      </c>
      <c r="AD61" s="170">
        <f t="shared" si="41"/>
        <v>0</v>
      </c>
      <c r="AE61" s="170">
        <f t="shared" si="41"/>
        <v>0</v>
      </c>
      <c r="AF61" s="170">
        <f t="shared" si="41"/>
        <v>0</v>
      </c>
      <c r="AG61" s="170">
        <f t="shared" si="41"/>
        <v>3965</v>
      </c>
      <c r="AH61" s="170">
        <f t="shared" si="41"/>
        <v>0</v>
      </c>
      <c r="AI61" s="170">
        <f t="shared" si="41"/>
        <v>0</v>
      </c>
      <c r="AJ61" s="170">
        <f t="shared" si="41"/>
        <v>0</v>
      </c>
      <c r="AK61" s="170">
        <f t="shared" si="41"/>
        <v>0</v>
      </c>
      <c r="AL61" s="170">
        <f t="shared" si="41"/>
        <v>0</v>
      </c>
      <c r="AM61" s="170">
        <f t="shared" si="41"/>
        <v>0</v>
      </c>
      <c r="AN61" s="170">
        <f t="shared" si="41"/>
        <v>0</v>
      </c>
      <c r="AO61" s="201"/>
      <c r="AP61" s="170">
        <f t="shared" si="42"/>
        <v>3738</v>
      </c>
      <c r="AQ61" s="170">
        <f t="shared" si="42"/>
        <v>0</v>
      </c>
      <c r="AR61" s="170">
        <f t="shared" si="42"/>
        <v>410</v>
      </c>
      <c r="AS61" s="170">
        <f t="shared" si="42"/>
        <v>0</v>
      </c>
      <c r="AT61" s="170">
        <f t="shared" si="42"/>
        <v>0</v>
      </c>
      <c r="AU61" s="170">
        <f t="shared" si="42"/>
        <v>246</v>
      </c>
      <c r="AV61" s="170">
        <f t="shared" si="42"/>
        <v>0</v>
      </c>
      <c r="AW61" s="170">
        <f t="shared" si="42"/>
        <v>1120</v>
      </c>
      <c r="AX61" s="170">
        <f t="shared" si="42"/>
        <v>0</v>
      </c>
      <c r="AY61" s="170">
        <f t="shared" si="42"/>
        <v>0</v>
      </c>
      <c r="AZ61" s="170">
        <f t="shared" si="42"/>
        <v>0</v>
      </c>
      <c r="BA61" s="170">
        <f t="shared" si="42"/>
        <v>0</v>
      </c>
      <c r="BB61" s="170">
        <f t="shared" si="42"/>
        <v>162</v>
      </c>
      <c r="BC61" s="170">
        <f t="shared" si="42"/>
        <v>0</v>
      </c>
      <c r="BD61" s="170">
        <f t="shared" si="42"/>
        <v>0</v>
      </c>
      <c r="BE61" s="170">
        <f t="shared" si="42"/>
        <v>0</v>
      </c>
      <c r="BF61" s="170">
        <f t="shared" si="42"/>
        <v>0</v>
      </c>
      <c r="BG61" s="170">
        <f t="shared" si="42"/>
        <v>0</v>
      </c>
      <c r="BH61" s="170">
        <f t="shared" si="42"/>
        <v>0</v>
      </c>
      <c r="BI61" s="170">
        <f t="shared" si="42"/>
        <v>1800</v>
      </c>
      <c r="BJ61" s="170">
        <f t="shared" si="42"/>
        <v>0</v>
      </c>
      <c r="BK61" s="170">
        <f t="shared" si="42"/>
        <v>0</v>
      </c>
      <c r="BL61" s="170">
        <f t="shared" si="42"/>
        <v>0</v>
      </c>
      <c r="BM61" s="170">
        <f t="shared" si="42"/>
        <v>0</v>
      </c>
      <c r="BN61" s="170">
        <f t="shared" si="42"/>
        <v>0</v>
      </c>
      <c r="BO61" s="202">
        <f t="shared" si="42"/>
        <v>0</v>
      </c>
      <c r="BP61" s="170">
        <f t="shared" si="42"/>
        <v>0</v>
      </c>
      <c r="BQ61" s="170">
        <f t="shared" si="42"/>
        <v>0</v>
      </c>
      <c r="BR61" s="170">
        <f t="shared" si="42"/>
        <v>0</v>
      </c>
      <c r="BS61" s="203">
        <f t="shared" si="42"/>
        <v>0</v>
      </c>
      <c r="BT61" s="204"/>
      <c r="BU61" s="204"/>
      <c r="BV61" s="204"/>
      <c r="BW61" s="204"/>
      <c r="BX61" s="204"/>
      <c r="BY61" s="204"/>
      <c r="BZ61" s="204"/>
      <c r="CA61" s="204"/>
      <c r="CB61" s="204"/>
      <c r="CC61" s="204"/>
      <c r="CD61" s="204"/>
      <c r="CE61" s="204"/>
      <c r="CF61" s="204"/>
      <c r="CG61" s="205"/>
      <c r="CH61" s="204"/>
      <c r="CI61" s="204"/>
      <c r="CJ61" s="204"/>
      <c r="CK61" s="204"/>
      <c r="CL61" s="204"/>
      <c r="CM61" s="170">
        <f t="shared" si="43"/>
        <v>0</v>
      </c>
      <c r="CN61" s="170">
        <f t="shared" si="43"/>
        <v>0</v>
      </c>
      <c r="CO61" s="170">
        <f t="shared" si="43"/>
        <v>0</v>
      </c>
      <c r="CP61" s="170">
        <f t="shared" si="43"/>
        <v>0</v>
      </c>
      <c r="CQ61" s="99"/>
      <c r="CR61" s="99"/>
      <c r="CS61" s="99"/>
      <c r="CT61" s="99"/>
      <c r="CU61" s="99"/>
      <c r="CV61" s="99"/>
      <c r="CW61" s="99"/>
      <c r="CX61" s="99"/>
      <c r="CY61" s="99"/>
      <c r="CZ61" s="99"/>
      <c r="DA61" s="99"/>
      <c r="DB61" s="99"/>
      <c r="DC61" s="99"/>
      <c r="DD61" s="99"/>
      <c r="DE61" s="99"/>
      <c r="DF61" s="99"/>
      <c r="DG61" s="99"/>
      <c r="DH61" s="99"/>
      <c r="DI61" s="99"/>
      <c r="DJ61" s="99"/>
      <c r="DK61" s="99"/>
      <c r="DL61" s="99"/>
    </row>
    <row r="62" spans="1:116">
      <c r="A62" s="56"/>
      <c r="B62" s="122" t="s">
        <v>155</v>
      </c>
      <c r="C62" s="147"/>
      <c r="D62" s="169">
        <f t="shared" si="45"/>
        <v>26329.31</v>
      </c>
      <c r="E62" s="170">
        <f t="shared" si="44"/>
        <v>0</v>
      </c>
      <c r="F62" s="170"/>
      <c r="G62" s="170">
        <f t="shared" si="39"/>
        <v>0</v>
      </c>
      <c r="H62" s="170">
        <f t="shared" si="39"/>
        <v>0</v>
      </c>
      <c r="I62" s="170">
        <f t="shared" si="39"/>
        <v>0</v>
      </c>
      <c r="J62" s="170">
        <f t="shared" si="39"/>
        <v>0</v>
      </c>
      <c r="K62" s="170">
        <f t="shared" si="39"/>
        <v>0</v>
      </c>
      <c r="L62" s="170">
        <f t="shared" si="39"/>
        <v>0</v>
      </c>
      <c r="M62" s="170">
        <f t="shared" si="39"/>
        <v>0</v>
      </c>
      <c r="N62" s="170">
        <f t="shared" si="39"/>
        <v>0</v>
      </c>
      <c r="O62" s="170">
        <f t="shared" si="39"/>
        <v>0</v>
      </c>
      <c r="P62" s="170">
        <f t="shared" si="39"/>
        <v>0</v>
      </c>
      <c r="Q62" s="170">
        <f t="shared" si="39"/>
        <v>519.29999999999995</v>
      </c>
      <c r="R62" s="170">
        <f t="shared" si="39"/>
        <v>0</v>
      </c>
      <c r="S62" s="170">
        <f t="shared" si="39"/>
        <v>0</v>
      </c>
      <c r="T62" s="121">
        <f t="shared" si="39"/>
        <v>25810.010000000002</v>
      </c>
      <c r="U62" s="169">
        <f t="shared" si="40"/>
        <v>0</v>
      </c>
      <c r="V62" s="170">
        <f t="shared" si="41"/>
        <v>0</v>
      </c>
      <c r="W62" s="170">
        <f t="shared" si="41"/>
        <v>0</v>
      </c>
      <c r="X62" s="170">
        <f t="shared" si="41"/>
        <v>0</v>
      </c>
      <c r="Y62" s="170">
        <f t="shared" si="41"/>
        <v>0</v>
      </c>
      <c r="Z62" s="170">
        <f t="shared" si="41"/>
        <v>0</v>
      </c>
      <c r="AA62" s="170">
        <f t="shared" si="41"/>
        <v>0</v>
      </c>
      <c r="AB62" s="170">
        <f t="shared" si="41"/>
        <v>0</v>
      </c>
      <c r="AC62" s="170">
        <f t="shared" si="41"/>
        <v>0</v>
      </c>
      <c r="AD62" s="170">
        <f t="shared" si="41"/>
        <v>0</v>
      </c>
      <c r="AE62" s="170">
        <f t="shared" si="41"/>
        <v>0</v>
      </c>
      <c r="AF62" s="170">
        <f t="shared" si="41"/>
        <v>0</v>
      </c>
      <c r="AG62" s="170">
        <f t="shared" si="41"/>
        <v>0</v>
      </c>
      <c r="AH62" s="170">
        <f t="shared" si="41"/>
        <v>0</v>
      </c>
      <c r="AI62" s="170">
        <f t="shared" si="41"/>
        <v>0</v>
      </c>
      <c r="AJ62" s="170">
        <f t="shared" si="41"/>
        <v>0</v>
      </c>
      <c r="AK62" s="170">
        <f t="shared" si="41"/>
        <v>0</v>
      </c>
      <c r="AL62" s="170">
        <f t="shared" si="41"/>
        <v>0</v>
      </c>
      <c r="AM62" s="170">
        <f t="shared" si="41"/>
        <v>0</v>
      </c>
      <c r="AN62" s="170">
        <f t="shared" si="41"/>
        <v>0</v>
      </c>
      <c r="AO62" s="201"/>
      <c r="AP62" s="170">
        <f t="shared" si="42"/>
        <v>350.67999999999995</v>
      </c>
      <c r="AQ62" s="170">
        <f t="shared" si="42"/>
        <v>0.61</v>
      </c>
      <c r="AR62" s="170">
        <f t="shared" si="42"/>
        <v>40.480000000000004</v>
      </c>
      <c r="AS62" s="170">
        <f t="shared" si="42"/>
        <v>0</v>
      </c>
      <c r="AT62" s="170">
        <f t="shared" si="42"/>
        <v>0</v>
      </c>
      <c r="AU62" s="170">
        <f t="shared" si="42"/>
        <v>0</v>
      </c>
      <c r="AV62" s="170">
        <f t="shared" si="42"/>
        <v>0</v>
      </c>
      <c r="AW62" s="170">
        <f t="shared" si="42"/>
        <v>276.07</v>
      </c>
      <c r="AX62" s="170">
        <f t="shared" si="42"/>
        <v>0</v>
      </c>
      <c r="AY62" s="170">
        <f t="shared" si="42"/>
        <v>0</v>
      </c>
      <c r="AZ62" s="170">
        <f t="shared" si="42"/>
        <v>0</v>
      </c>
      <c r="BA62" s="170">
        <f t="shared" si="42"/>
        <v>0</v>
      </c>
      <c r="BB62" s="170">
        <f t="shared" si="42"/>
        <v>0</v>
      </c>
      <c r="BC62" s="170">
        <f t="shared" si="42"/>
        <v>0</v>
      </c>
      <c r="BD62" s="170">
        <f t="shared" si="42"/>
        <v>0</v>
      </c>
      <c r="BE62" s="170">
        <f t="shared" si="42"/>
        <v>0</v>
      </c>
      <c r="BF62" s="170">
        <f t="shared" si="42"/>
        <v>0</v>
      </c>
      <c r="BG62" s="170">
        <f t="shared" si="42"/>
        <v>0</v>
      </c>
      <c r="BH62" s="170">
        <f t="shared" si="42"/>
        <v>0</v>
      </c>
      <c r="BI62" s="170">
        <f t="shared" si="42"/>
        <v>33.519999999999996</v>
      </c>
      <c r="BJ62" s="170">
        <f t="shared" si="42"/>
        <v>0</v>
      </c>
      <c r="BK62" s="170">
        <f t="shared" si="42"/>
        <v>0</v>
      </c>
      <c r="BL62" s="170">
        <f t="shared" si="42"/>
        <v>0</v>
      </c>
      <c r="BM62" s="170">
        <f t="shared" si="42"/>
        <v>0</v>
      </c>
      <c r="BN62" s="170">
        <f t="shared" si="42"/>
        <v>0</v>
      </c>
      <c r="BO62" s="202">
        <f t="shared" si="42"/>
        <v>0</v>
      </c>
      <c r="BP62" s="170">
        <f t="shared" si="42"/>
        <v>0</v>
      </c>
      <c r="BQ62" s="170">
        <f t="shared" si="42"/>
        <v>0</v>
      </c>
      <c r="BR62" s="170">
        <f t="shared" si="42"/>
        <v>0</v>
      </c>
      <c r="BS62" s="203">
        <f t="shared" si="42"/>
        <v>0</v>
      </c>
      <c r="BT62" s="204"/>
      <c r="BU62" s="204"/>
      <c r="BV62" s="204"/>
      <c r="BW62" s="204"/>
      <c r="BX62" s="204"/>
      <c r="BY62" s="204"/>
      <c r="BZ62" s="204"/>
      <c r="CA62" s="204"/>
      <c r="CB62" s="204"/>
      <c r="CC62" s="204"/>
      <c r="CD62" s="204"/>
      <c r="CE62" s="204"/>
      <c r="CF62" s="204"/>
      <c r="CG62" s="205"/>
      <c r="CH62" s="204"/>
      <c r="CI62" s="204"/>
      <c r="CJ62" s="204"/>
      <c r="CK62" s="204"/>
      <c r="CL62" s="204"/>
      <c r="CM62" s="170">
        <f t="shared" si="43"/>
        <v>0</v>
      </c>
      <c r="CN62" s="170">
        <f t="shared" si="43"/>
        <v>0</v>
      </c>
      <c r="CO62" s="170">
        <f t="shared" si="43"/>
        <v>0</v>
      </c>
      <c r="CP62" s="170">
        <f t="shared" si="43"/>
        <v>0</v>
      </c>
      <c r="CQ62" s="99"/>
      <c r="CR62" s="99"/>
      <c r="CS62" s="99"/>
      <c r="CT62" s="99"/>
      <c r="CU62" s="99"/>
      <c r="CV62" s="99"/>
      <c r="CW62" s="99"/>
      <c r="CX62" s="99"/>
      <c r="CY62" s="99"/>
      <c r="CZ62" s="99"/>
      <c r="DA62" s="99"/>
      <c r="DB62" s="99"/>
      <c r="DC62" s="99"/>
      <c r="DD62" s="99"/>
      <c r="DE62" s="99"/>
      <c r="DF62" s="99"/>
      <c r="DG62" s="99"/>
      <c r="DH62" s="99"/>
      <c r="DI62" s="99"/>
      <c r="DJ62" s="99"/>
      <c r="DK62" s="99"/>
      <c r="DL62" s="99"/>
    </row>
    <row r="63" spans="1:116">
      <c r="A63" s="56"/>
      <c r="B63" s="122" t="s">
        <v>156</v>
      </c>
      <c r="C63" s="147"/>
      <c r="D63" s="169">
        <f t="shared" si="45"/>
        <v>1894.31</v>
      </c>
      <c r="E63" s="170">
        <f t="shared" si="44"/>
        <v>0</v>
      </c>
      <c r="F63" s="170"/>
      <c r="G63" s="170">
        <f t="shared" si="39"/>
        <v>0</v>
      </c>
      <c r="H63" s="170">
        <f t="shared" si="39"/>
        <v>0</v>
      </c>
      <c r="I63" s="170">
        <f t="shared" si="39"/>
        <v>890</v>
      </c>
      <c r="J63" s="170">
        <f t="shared" si="39"/>
        <v>0</v>
      </c>
      <c r="K63" s="170">
        <f t="shared" si="39"/>
        <v>890</v>
      </c>
      <c r="L63" s="170">
        <f t="shared" si="39"/>
        <v>0</v>
      </c>
      <c r="M63" s="170">
        <f t="shared" si="39"/>
        <v>0</v>
      </c>
      <c r="N63" s="170">
        <f t="shared" si="39"/>
        <v>0</v>
      </c>
      <c r="O63" s="170">
        <f t="shared" si="39"/>
        <v>0</v>
      </c>
      <c r="P63" s="170">
        <f t="shared" si="39"/>
        <v>0</v>
      </c>
      <c r="Q63" s="170">
        <f t="shared" si="39"/>
        <v>114.31</v>
      </c>
      <c r="R63" s="170">
        <f t="shared" si="39"/>
        <v>0</v>
      </c>
      <c r="S63" s="170">
        <f t="shared" si="39"/>
        <v>0</v>
      </c>
      <c r="T63" s="121">
        <f t="shared" si="39"/>
        <v>0</v>
      </c>
      <c r="U63" s="169">
        <f t="shared" si="40"/>
        <v>4725</v>
      </c>
      <c r="V63" s="170">
        <f t="shared" si="41"/>
        <v>0</v>
      </c>
      <c r="W63" s="170">
        <f t="shared" si="41"/>
        <v>0</v>
      </c>
      <c r="X63" s="170">
        <f t="shared" si="41"/>
        <v>0</v>
      </c>
      <c r="Y63" s="170">
        <f t="shared" si="41"/>
        <v>0</v>
      </c>
      <c r="Z63" s="170">
        <f t="shared" si="41"/>
        <v>0</v>
      </c>
      <c r="AA63" s="170">
        <f t="shared" si="41"/>
        <v>0</v>
      </c>
      <c r="AB63" s="170">
        <f t="shared" si="41"/>
        <v>0</v>
      </c>
      <c r="AC63" s="170">
        <f t="shared" si="41"/>
        <v>0</v>
      </c>
      <c r="AD63" s="170">
        <f t="shared" si="41"/>
        <v>0</v>
      </c>
      <c r="AE63" s="170">
        <f t="shared" si="41"/>
        <v>0</v>
      </c>
      <c r="AF63" s="170">
        <f t="shared" si="41"/>
        <v>0</v>
      </c>
      <c r="AG63" s="170">
        <f t="shared" si="41"/>
        <v>4725</v>
      </c>
      <c r="AH63" s="170">
        <f t="shared" si="41"/>
        <v>0</v>
      </c>
      <c r="AI63" s="170">
        <f t="shared" si="41"/>
        <v>0</v>
      </c>
      <c r="AJ63" s="170">
        <f t="shared" si="41"/>
        <v>0</v>
      </c>
      <c r="AK63" s="170">
        <f t="shared" si="41"/>
        <v>0</v>
      </c>
      <c r="AL63" s="170">
        <f t="shared" si="41"/>
        <v>0</v>
      </c>
      <c r="AM63" s="170">
        <f t="shared" si="41"/>
        <v>0</v>
      </c>
      <c r="AN63" s="170">
        <f t="shared" si="41"/>
        <v>0</v>
      </c>
      <c r="AO63" s="201"/>
      <c r="AP63" s="170">
        <f t="shared" si="42"/>
        <v>26494.85</v>
      </c>
      <c r="AQ63" s="170">
        <f t="shared" si="42"/>
        <v>546</v>
      </c>
      <c r="AR63" s="170">
        <f t="shared" si="42"/>
        <v>709.8</v>
      </c>
      <c r="AS63" s="170">
        <f t="shared" si="42"/>
        <v>0</v>
      </c>
      <c r="AT63" s="170">
        <f t="shared" si="42"/>
        <v>0</v>
      </c>
      <c r="AU63" s="170">
        <f t="shared" si="42"/>
        <v>5059.2</v>
      </c>
      <c r="AV63" s="170">
        <f t="shared" si="42"/>
        <v>359.22500000000002</v>
      </c>
      <c r="AW63" s="170">
        <f t="shared" si="42"/>
        <v>1187.7750000000001</v>
      </c>
      <c r="AX63" s="170">
        <f t="shared" si="42"/>
        <v>0</v>
      </c>
      <c r="AY63" s="170">
        <f t="shared" si="42"/>
        <v>0</v>
      </c>
      <c r="AZ63" s="170">
        <f t="shared" si="42"/>
        <v>0</v>
      </c>
      <c r="BA63" s="170">
        <f t="shared" si="42"/>
        <v>0</v>
      </c>
      <c r="BB63" s="170">
        <f t="shared" si="42"/>
        <v>1568.85</v>
      </c>
      <c r="BC63" s="170">
        <f t="shared" si="42"/>
        <v>0</v>
      </c>
      <c r="BD63" s="170">
        <f t="shared" si="42"/>
        <v>0</v>
      </c>
      <c r="BE63" s="170">
        <f t="shared" si="42"/>
        <v>0</v>
      </c>
      <c r="BF63" s="170">
        <f t="shared" si="42"/>
        <v>0</v>
      </c>
      <c r="BG63" s="170">
        <f t="shared" si="42"/>
        <v>0</v>
      </c>
      <c r="BH63" s="170">
        <f t="shared" si="42"/>
        <v>0</v>
      </c>
      <c r="BI63" s="170">
        <f t="shared" si="42"/>
        <v>17064</v>
      </c>
      <c r="BJ63" s="170">
        <f t="shared" si="42"/>
        <v>0</v>
      </c>
      <c r="BK63" s="170">
        <f t="shared" si="42"/>
        <v>0</v>
      </c>
      <c r="BL63" s="170">
        <f t="shared" si="42"/>
        <v>0</v>
      </c>
      <c r="BM63" s="170">
        <f t="shared" si="42"/>
        <v>0</v>
      </c>
      <c r="BN63" s="170">
        <f t="shared" si="42"/>
        <v>0</v>
      </c>
      <c r="BO63" s="202">
        <f t="shared" si="42"/>
        <v>0</v>
      </c>
      <c r="BP63" s="170">
        <f t="shared" si="42"/>
        <v>0</v>
      </c>
      <c r="BQ63" s="170">
        <f t="shared" si="42"/>
        <v>0</v>
      </c>
      <c r="BR63" s="170">
        <f t="shared" si="42"/>
        <v>0</v>
      </c>
      <c r="BS63" s="203">
        <f t="shared" si="42"/>
        <v>0</v>
      </c>
      <c r="BT63" s="204"/>
      <c r="BU63" s="204"/>
      <c r="BV63" s="204"/>
      <c r="BW63" s="204"/>
      <c r="BX63" s="204"/>
      <c r="BY63" s="204"/>
      <c r="BZ63" s="204"/>
      <c r="CA63" s="204"/>
      <c r="CB63" s="204"/>
      <c r="CC63" s="204"/>
      <c r="CD63" s="204"/>
      <c r="CE63" s="204"/>
      <c r="CF63" s="204"/>
      <c r="CG63" s="205"/>
      <c r="CH63" s="204"/>
      <c r="CI63" s="204"/>
      <c r="CJ63" s="204"/>
      <c r="CK63" s="204"/>
      <c r="CL63" s="204"/>
      <c r="CM63" s="170">
        <f t="shared" si="43"/>
        <v>0</v>
      </c>
      <c r="CN63" s="170">
        <f t="shared" si="43"/>
        <v>0</v>
      </c>
      <c r="CO63" s="170">
        <f t="shared" si="43"/>
        <v>0</v>
      </c>
      <c r="CP63" s="170">
        <f t="shared" si="43"/>
        <v>0</v>
      </c>
      <c r="CQ63" s="99"/>
      <c r="CR63" s="99"/>
      <c r="CS63" s="99"/>
      <c r="CT63" s="99"/>
      <c r="CU63" s="99"/>
      <c r="CV63" s="99"/>
      <c r="CW63" s="99"/>
      <c r="CX63" s="99"/>
      <c r="CY63" s="99"/>
      <c r="CZ63" s="99"/>
      <c r="DA63" s="99"/>
      <c r="DB63" s="99"/>
      <c r="DC63" s="99"/>
      <c r="DD63" s="99"/>
      <c r="DE63" s="99"/>
      <c r="DF63" s="99"/>
      <c r="DG63" s="99"/>
      <c r="DH63" s="99"/>
      <c r="DI63" s="99"/>
      <c r="DJ63" s="99"/>
      <c r="DK63" s="99"/>
      <c r="DL63" s="99"/>
    </row>
    <row r="64" spans="1:116">
      <c r="A64" s="56"/>
      <c r="B64" s="122" t="s">
        <v>157</v>
      </c>
      <c r="C64" s="147"/>
      <c r="D64" s="169">
        <f t="shared" si="45"/>
        <v>292</v>
      </c>
      <c r="E64" s="170">
        <f t="shared" si="44"/>
        <v>0</v>
      </c>
      <c r="F64" s="170"/>
      <c r="G64" s="170">
        <f t="shared" si="39"/>
        <v>0</v>
      </c>
      <c r="H64" s="170">
        <f t="shared" si="39"/>
        <v>0</v>
      </c>
      <c r="I64" s="170">
        <f t="shared" si="39"/>
        <v>0</v>
      </c>
      <c r="J64" s="170">
        <f t="shared" si="39"/>
        <v>0</v>
      </c>
      <c r="K64" s="170">
        <f t="shared" si="39"/>
        <v>0</v>
      </c>
      <c r="L64" s="170">
        <f t="shared" si="39"/>
        <v>0</v>
      </c>
      <c r="M64" s="170">
        <f t="shared" si="39"/>
        <v>0</v>
      </c>
      <c r="N64" s="170">
        <f t="shared" si="39"/>
        <v>0</v>
      </c>
      <c r="O64" s="170">
        <f t="shared" si="39"/>
        <v>0</v>
      </c>
      <c r="P64" s="170">
        <f t="shared" si="39"/>
        <v>0</v>
      </c>
      <c r="Q64" s="170">
        <f t="shared" si="39"/>
        <v>292</v>
      </c>
      <c r="R64" s="170">
        <f t="shared" si="39"/>
        <v>0</v>
      </c>
      <c r="S64" s="170">
        <f t="shared" si="39"/>
        <v>0</v>
      </c>
      <c r="T64" s="121">
        <f t="shared" si="39"/>
        <v>0</v>
      </c>
      <c r="U64" s="169">
        <f t="shared" si="40"/>
        <v>0</v>
      </c>
      <c r="V64" s="170">
        <f t="shared" si="41"/>
        <v>0</v>
      </c>
      <c r="W64" s="170">
        <f t="shared" si="41"/>
        <v>0</v>
      </c>
      <c r="X64" s="170">
        <f t="shared" si="41"/>
        <v>0</v>
      </c>
      <c r="Y64" s="170">
        <f t="shared" si="41"/>
        <v>0</v>
      </c>
      <c r="Z64" s="170">
        <f t="shared" si="41"/>
        <v>0</v>
      </c>
      <c r="AA64" s="170">
        <f t="shared" si="41"/>
        <v>0</v>
      </c>
      <c r="AB64" s="170">
        <f t="shared" si="41"/>
        <v>0</v>
      </c>
      <c r="AC64" s="170">
        <f t="shared" si="41"/>
        <v>0</v>
      </c>
      <c r="AD64" s="170">
        <f t="shared" si="41"/>
        <v>0</v>
      </c>
      <c r="AE64" s="170">
        <f t="shared" si="41"/>
        <v>0</v>
      </c>
      <c r="AF64" s="170">
        <f t="shared" si="41"/>
        <v>0</v>
      </c>
      <c r="AG64" s="170">
        <f t="shared" si="41"/>
        <v>0</v>
      </c>
      <c r="AH64" s="170">
        <f t="shared" si="41"/>
        <v>0</v>
      </c>
      <c r="AI64" s="170">
        <f t="shared" si="41"/>
        <v>0</v>
      </c>
      <c r="AJ64" s="170">
        <f t="shared" si="41"/>
        <v>0</v>
      </c>
      <c r="AK64" s="170">
        <f t="shared" si="41"/>
        <v>0</v>
      </c>
      <c r="AL64" s="170">
        <f t="shared" si="41"/>
        <v>0</v>
      </c>
      <c r="AM64" s="170">
        <f t="shared" si="41"/>
        <v>0</v>
      </c>
      <c r="AN64" s="170">
        <f t="shared" si="41"/>
        <v>0</v>
      </c>
      <c r="AO64" s="201"/>
      <c r="AP64" s="170">
        <f t="shared" si="42"/>
        <v>9260</v>
      </c>
      <c r="AQ64" s="170">
        <f t="shared" si="42"/>
        <v>2040</v>
      </c>
      <c r="AR64" s="170">
        <f t="shared" si="42"/>
        <v>3152</v>
      </c>
      <c r="AS64" s="170">
        <f t="shared" si="42"/>
        <v>0</v>
      </c>
      <c r="AT64" s="170">
        <f t="shared" si="42"/>
        <v>0</v>
      </c>
      <c r="AU64" s="170">
        <f t="shared" si="42"/>
        <v>0</v>
      </c>
      <c r="AV64" s="170">
        <f t="shared" si="42"/>
        <v>0</v>
      </c>
      <c r="AW64" s="170">
        <f t="shared" si="42"/>
        <v>3563</v>
      </c>
      <c r="AX64" s="170">
        <f t="shared" si="42"/>
        <v>0</v>
      </c>
      <c r="AY64" s="170">
        <f t="shared" si="42"/>
        <v>0</v>
      </c>
      <c r="AZ64" s="170">
        <f t="shared" si="42"/>
        <v>0</v>
      </c>
      <c r="BA64" s="170">
        <f t="shared" si="42"/>
        <v>0</v>
      </c>
      <c r="BB64" s="170">
        <f t="shared" si="42"/>
        <v>0</v>
      </c>
      <c r="BC64" s="170">
        <f t="shared" si="42"/>
        <v>0</v>
      </c>
      <c r="BD64" s="170">
        <f t="shared" si="42"/>
        <v>0</v>
      </c>
      <c r="BE64" s="170">
        <f t="shared" ref="BE64:BS64" si="46">BE24+BE34+BE44+BE54</f>
        <v>0</v>
      </c>
      <c r="BF64" s="170">
        <f t="shared" si="46"/>
        <v>0</v>
      </c>
      <c r="BG64" s="170">
        <f t="shared" si="46"/>
        <v>0</v>
      </c>
      <c r="BH64" s="170">
        <f t="shared" si="46"/>
        <v>505</v>
      </c>
      <c r="BI64" s="170">
        <f t="shared" si="46"/>
        <v>0</v>
      </c>
      <c r="BJ64" s="170">
        <f t="shared" si="46"/>
        <v>0</v>
      </c>
      <c r="BK64" s="170">
        <f t="shared" si="46"/>
        <v>0</v>
      </c>
      <c r="BL64" s="170">
        <f t="shared" si="46"/>
        <v>0</v>
      </c>
      <c r="BM64" s="170">
        <f t="shared" si="46"/>
        <v>0</v>
      </c>
      <c r="BN64" s="170">
        <f t="shared" si="46"/>
        <v>0</v>
      </c>
      <c r="BO64" s="202">
        <f t="shared" si="46"/>
        <v>2372</v>
      </c>
      <c r="BP64" s="170">
        <f t="shared" si="46"/>
        <v>1240</v>
      </c>
      <c r="BQ64" s="170">
        <f t="shared" si="46"/>
        <v>1132</v>
      </c>
      <c r="BR64" s="170">
        <f t="shared" si="46"/>
        <v>0</v>
      </c>
      <c r="BS64" s="203">
        <f t="shared" si="46"/>
        <v>0</v>
      </c>
      <c r="BT64" s="204"/>
      <c r="BU64" s="204"/>
      <c r="BV64" s="204"/>
      <c r="BW64" s="204"/>
      <c r="BX64" s="204"/>
      <c r="BY64" s="204"/>
      <c r="BZ64" s="204"/>
      <c r="CA64" s="204"/>
      <c r="CB64" s="204"/>
      <c r="CC64" s="204"/>
      <c r="CD64" s="204"/>
      <c r="CE64" s="204"/>
      <c r="CF64" s="204"/>
      <c r="CG64" s="205"/>
      <c r="CH64" s="204"/>
      <c r="CI64" s="204"/>
      <c r="CJ64" s="204"/>
      <c r="CK64" s="204"/>
      <c r="CL64" s="204"/>
      <c r="CM64" s="170">
        <f t="shared" si="43"/>
        <v>17294</v>
      </c>
      <c r="CN64" s="170">
        <f t="shared" si="43"/>
        <v>1369</v>
      </c>
      <c r="CO64" s="170">
        <f t="shared" si="43"/>
        <v>15925</v>
      </c>
      <c r="CP64" s="170">
        <f t="shared" si="43"/>
        <v>0</v>
      </c>
      <c r="CQ64" s="99"/>
      <c r="CR64" s="99"/>
      <c r="CS64" s="99"/>
      <c r="CT64" s="99"/>
      <c r="CU64" s="99"/>
      <c r="CV64" s="99"/>
      <c r="CW64" s="99"/>
      <c r="CX64" s="99"/>
      <c r="CY64" s="99"/>
      <c r="CZ64" s="99"/>
      <c r="DA64" s="99"/>
      <c r="DB64" s="99"/>
      <c r="DC64" s="99"/>
      <c r="DD64" s="99"/>
      <c r="DE64" s="99"/>
      <c r="DF64" s="99"/>
      <c r="DG64" s="99"/>
      <c r="DH64" s="99"/>
      <c r="DI64" s="99"/>
      <c r="DJ64" s="99"/>
      <c r="DK64" s="99"/>
      <c r="DL64" s="99"/>
    </row>
  </sheetData>
  <mergeCells count="32">
    <mergeCell ref="A14:B14"/>
    <mergeCell ref="CI9:CL9"/>
    <mergeCell ref="CN9:CP9"/>
    <mergeCell ref="AD10:AD11"/>
    <mergeCell ref="AE10:AE11"/>
    <mergeCell ref="AF10:AF11"/>
    <mergeCell ref="AG10:AG11"/>
    <mergeCell ref="AK10:AK11"/>
    <mergeCell ref="AV9:BH9"/>
    <mergeCell ref="BI9:BJ9"/>
    <mergeCell ref="BK9:BN9"/>
    <mergeCell ref="BP9:BS9"/>
    <mergeCell ref="BT9:CF9"/>
    <mergeCell ref="CG9:CH9"/>
    <mergeCell ref="E9:J9"/>
    <mergeCell ref="K9:L9"/>
    <mergeCell ref="AV8:BN8"/>
    <mergeCell ref="BO8:BS8"/>
    <mergeCell ref="BT8:CF8"/>
    <mergeCell ref="CG8:CL8"/>
    <mergeCell ref="CM8:CP8"/>
    <mergeCell ref="A1:D1"/>
    <mergeCell ref="A2:D2"/>
    <mergeCell ref="A8:A13"/>
    <mergeCell ref="D8:T8"/>
    <mergeCell ref="U8:AO8"/>
    <mergeCell ref="AP8:AU8"/>
    <mergeCell ref="AL9:AN9"/>
    <mergeCell ref="AQ9:AU9"/>
    <mergeCell ref="M9:S9"/>
    <mergeCell ref="V9:AD9"/>
    <mergeCell ref="AE9:AK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T159"/>
  <sheetViews>
    <sheetView topLeftCell="A31" workbookViewId="0">
      <selection activeCell="O154" sqref="O154"/>
    </sheetView>
  </sheetViews>
  <sheetFormatPr defaultRowHeight="15"/>
  <cols>
    <col min="1" max="1" width="13.28515625" customWidth="1"/>
    <col min="2" max="2" width="11" customWidth="1"/>
    <col min="3" max="3" width="7" customWidth="1"/>
    <col min="4" max="4" width="7.5703125" customWidth="1"/>
    <col min="5" max="5" width="7" customWidth="1"/>
    <col min="6" max="6" width="7.42578125" customWidth="1"/>
    <col min="7" max="8" width="9.5703125" customWidth="1"/>
  </cols>
  <sheetData>
    <row r="2" spans="1:20">
      <c r="A2" s="221" t="s">
        <v>165</v>
      </c>
      <c r="B2" s="221"/>
    </row>
    <row r="3" spans="1:20">
      <c r="A3" s="533" t="s">
        <v>188</v>
      </c>
      <c r="B3" s="498" t="s">
        <v>229</v>
      </c>
      <c r="C3" s="535" t="s">
        <v>214</v>
      </c>
      <c r="D3" s="535"/>
      <c r="E3" s="535"/>
      <c r="F3" s="535"/>
      <c r="G3" s="536" t="s">
        <v>219</v>
      </c>
      <c r="H3" s="537"/>
      <c r="I3" s="535" t="s">
        <v>220</v>
      </c>
      <c r="J3" s="535"/>
      <c r="K3" s="535"/>
      <c r="L3" s="536" t="s">
        <v>221</v>
      </c>
      <c r="M3" s="537"/>
    </row>
    <row r="4" spans="1:20" ht="24.75" customHeight="1" thickBot="1">
      <c r="A4" s="534"/>
      <c r="B4" s="499"/>
      <c r="C4" s="222" t="s">
        <v>215</v>
      </c>
      <c r="D4" s="222" t="s">
        <v>216</v>
      </c>
      <c r="E4" s="222" t="s">
        <v>217</v>
      </c>
      <c r="F4" s="222" t="s">
        <v>218</v>
      </c>
      <c r="G4" s="226" t="s">
        <v>222</v>
      </c>
      <c r="H4" s="222" t="s">
        <v>223</v>
      </c>
      <c r="I4" s="223" t="s">
        <v>224</v>
      </c>
      <c r="J4" s="223" t="s">
        <v>225</v>
      </c>
      <c r="K4" s="223" t="s">
        <v>226</v>
      </c>
      <c r="L4" s="222" t="s">
        <v>227</v>
      </c>
      <c r="M4" s="222" t="s">
        <v>228</v>
      </c>
    </row>
    <row r="5" spans="1:20" ht="15.75" thickTop="1">
      <c r="A5" t="s">
        <v>153</v>
      </c>
      <c r="B5" s="235" t="s">
        <v>230</v>
      </c>
      <c r="C5" s="224"/>
      <c r="D5" s="225"/>
      <c r="E5" s="225"/>
      <c r="F5" s="227"/>
      <c r="I5" s="230"/>
      <c r="J5" s="228"/>
      <c r="K5" s="229"/>
      <c r="L5" s="230"/>
      <c r="M5" s="229"/>
    </row>
    <row r="6" spans="1:20">
      <c r="A6" s="459"/>
      <c r="B6" s="236" t="s">
        <v>231</v>
      </c>
      <c r="C6" s="224"/>
      <c r="D6" s="225"/>
      <c r="E6" s="225"/>
      <c r="F6" s="227"/>
      <c r="G6">
        <v>1</v>
      </c>
      <c r="I6" s="224">
        <v>1</v>
      </c>
      <c r="J6" s="225"/>
      <c r="K6" s="227">
        <v>1</v>
      </c>
      <c r="L6" s="224"/>
      <c r="M6" s="227"/>
      <c r="S6">
        <v>1</v>
      </c>
      <c r="T6">
        <v>3</v>
      </c>
    </row>
    <row r="7" spans="1:20">
      <c r="B7" s="457" t="s">
        <v>232</v>
      </c>
      <c r="C7" s="224"/>
      <c r="D7" s="225"/>
      <c r="E7" s="225"/>
      <c r="F7" s="227"/>
      <c r="I7" s="224"/>
      <c r="J7" s="225"/>
      <c r="K7" s="227"/>
      <c r="L7" s="224"/>
      <c r="M7" s="227"/>
      <c r="Q7">
        <v>5.8</v>
      </c>
    </row>
    <row r="8" spans="1:20">
      <c r="B8" s="236" t="s">
        <v>233</v>
      </c>
      <c r="C8" s="224"/>
      <c r="D8" s="225"/>
      <c r="E8" s="225"/>
      <c r="F8" s="227"/>
      <c r="I8" s="224"/>
      <c r="J8" s="225"/>
      <c r="K8" s="227"/>
      <c r="L8" s="224"/>
      <c r="M8" s="227"/>
      <c r="Q8">
        <v>4.2</v>
      </c>
    </row>
    <row r="9" spans="1:20">
      <c r="A9" s="237"/>
      <c r="B9" s="441" t="s">
        <v>234</v>
      </c>
      <c r="C9" s="442">
        <f t="shared" ref="C9:M9" si="0">SUM(C5:C8)</f>
        <v>0</v>
      </c>
      <c r="D9" s="443">
        <f t="shared" si="0"/>
        <v>0</v>
      </c>
      <c r="E9" s="443">
        <f t="shared" si="0"/>
        <v>0</v>
      </c>
      <c r="F9" s="444">
        <f t="shared" si="0"/>
        <v>0</v>
      </c>
      <c r="G9" s="442">
        <f t="shared" si="0"/>
        <v>1</v>
      </c>
      <c r="H9" s="444">
        <f t="shared" si="0"/>
        <v>0</v>
      </c>
      <c r="I9" s="442">
        <f t="shared" si="0"/>
        <v>1</v>
      </c>
      <c r="J9" s="443">
        <f t="shared" si="0"/>
        <v>0</v>
      </c>
      <c r="K9" s="444">
        <f t="shared" si="0"/>
        <v>1</v>
      </c>
      <c r="L9" s="442">
        <f t="shared" si="0"/>
        <v>0</v>
      </c>
      <c r="M9" s="440">
        <f t="shared" si="0"/>
        <v>0</v>
      </c>
      <c r="Q9">
        <v>12</v>
      </c>
    </row>
    <row r="11" spans="1:20">
      <c r="A11" s="465" t="s">
        <v>190</v>
      </c>
      <c r="B11" s="221"/>
      <c r="T11">
        <v>8</v>
      </c>
    </row>
    <row r="12" spans="1:20">
      <c r="A12" s="533" t="s">
        <v>188</v>
      </c>
      <c r="B12" s="498" t="s">
        <v>189</v>
      </c>
      <c r="C12" s="535" t="s">
        <v>214</v>
      </c>
      <c r="D12" s="535"/>
      <c r="E12" s="535"/>
      <c r="F12" s="535"/>
      <c r="G12" s="536" t="s">
        <v>219</v>
      </c>
      <c r="H12" s="537"/>
      <c r="I12" s="535" t="s">
        <v>220</v>
      </c>
      <c r="J12" s="535"/>
      <c r="K12" s="535"/>
      <c r="L12" s="536" t="s">
        <v>221</v>
      </c>
      <c r="M12" s="537"/>
      <c r="T12">
        <v>2105</v>
      </c>
    </row>
    <row r="13" spans="1:20" ht="24.75" customHeight="1" thickBot="1">
      <c r="A13" s="534"/>
      <c r="B13" s="499"/>
      <c r="C13" s="222" t="s">
        <v>215</v>
      </c>
      <c r="D13" s="222" t="s">
        <v>216</v>
      </c>
      <c r="E13" s="222" t="s">
        <v>217</v>
      </c>
      <c r="F13" s="222" t="s">
        <v>218</v>
      </c>
      <c r="G13" s="226" t="s">
        <v>222</v>
      </c>
      <c r="H13" s="222" t="s">
        <v>223</v>
      </c>
      <c r="I13" s="223" t="s">
        <v>224</v>
      </c>
      <c r="J13" s="223" t="s">
        <v>225</v>
      </c>
      <c r="K13" s="223" t="s">
        <v>226</v>
      </c>
      <c r="L13" s="222" t="s">
        <v>227</v>
      </c>
      <c r="M13" s="222" t="s">
        <v>228</v>
      </c>
    </row>
    <row r="14" spans="1:20" ht="15.75" thickTop="1">
      <c r="A14" t="s">
        <v>149</v>
      </c>
      <c r="B14" s="235" t="s">
        <v>230</v>
      </c>
      <c r="C14" s="224"/>
      <c r="D14" s="225"/>
      <c r="E14" s="225"/>
      <c r="F14" s="227"/>
      <c r="I14" s="230"/>
      <c r="J14" s="228"/>
      <c r="K14" s="229"/>
      <c r="L14" s="230"/>
      <c r="M14" s="229"/>
    </row>
    <row r="15" spans="1:20">
      <c r="B15" s="236" t="s">
        <v>231</v>
      </c>
      <c r="C15" s="224">
        <v>3.03</v>
      </c>
      <c r="D15" s="225"/>
      <c r="E15" s="225"/>
      <c r="F15" s="227"/>
      <c r="I15" s="224"/>
      <c r="J15" s="225"/>
      <c r="K15" s="227"/>
      <c r="L15" s="224"/>
      <c r="M15" s="227"/>
    </row>
    <row r="16" spans="1:20">
      <c r="B16" s="236" t="s">
        <v>232</v>
      </c>
      <c r="C16" s="224">
        <v>2</v>
      </c>
      <c r="D16" s="225"/>
      <c r="E16" s="225"/>
      <c r="F16" s="227"/>
      <c r="I16" s="224"/>
      <c r="J16" s="225"/>
      <c r="K16" s="227"/>
      <c r="L16" s="224"/>
      <c r="M16" s="227"/>
    </row>
    <row r="17" spans="1:20">
      <c r="B17" s="457" t="s">
        <v>233</v>
      </c>
      <c r="C17" s="224"/>
      <c r="D17" s="225"/>
      <c r="E17" s="225"/>
      <c r="F17" s="227"/>
      <c r="I17" s="224"/>
      <c r="J17" s="225"/>
      <c r="K17" s="227"/>
      <c r="L17" s="224"/>
      <c r="M17" s="227"/>
    </row>
    <row r="18" spans="1:20">
      <c r="A18" s="237"/>
      <c r="B18" s="441" t="s">
        <v>234</v>
      </c>
      <c r="C18" s="442">
        <f t="shared" ref="C18:M18" si="1">SUM(C14:C17)</f>
        <v>5.0299999999999994</v>
      </c>
      <c r="D18" s="443">
        <f t="shared" si="1"/>
        <v>0</v>
      </c>
      <c r="E18" s="443">
        <f t="shared" si="1"/>
        <v>0</v>
      </c>
      <c r="F18" s="444">
        <f t="shared" si="1"/>
        <v>0</v>
      </c>
      <c r="G18" s="442">
        <f t="shared" si="1"/>
        <v>0</v>
      </c>
      <c r="H18" s="444">
        <f t="shared" si="1"/>
        <v>0</v>
      </c>
      <c r="I18" s="442">
        <f t="shared" si="1"/>
        <v>0</v>
      </c>
      <c r="J18" s="443">
        <f t="shared" si="1"/>
        <v>0</v>
      </c>
      <c r="K18" s="444">
        <f t="shared" si="1"/>
        <v>0</v>
      </c>
      <c r="L18" s="442">
        <f t="shared" si="1"/>
        <v>0</v>
      </c>
      <c r="M18" s="444">
        <f t="shared" si="1"/>
        <v>0</v>
      </c>
      <c r="Q18" t="s">
        <v>183</v>
      </c>
    </row>
    <row r="19" spans="1:20">
      <c r="A19" s="459" t="s">
        <v>153</v>
      </c>
      <c r="B19" s="236" t="s">
        <v>230</v>
      </c>
      <c r="C19" s="224">
        <v>1898.9</v>
      </c>
      <c r="D19" s="225">
        <v>28.9</v>
      </c>
      <c r="E19" s="225"/>
      <c r="F19" s="227"/>
      <c r="I19" s="224">
        <v>18</v>
      </c>
      <c r="J19" s="225"/>
      <c r="K19" s="227"/>
      <c r="L19" s="224"/>
      <c r="M19" s="227"/>
      <c r="T19">
        <v>61</v>
      </c>
    </row>
    <row r="20" spans="1:20">
      <c r="A20" s="459"/>
      <c r="B20" s="236" t="s">
        <v>231</v>
      </c>
      <c r="C20" s="224">
        <v>1987.6</v>
      </c>
      <c r="D20" s="225">
        <v>50</v>
      </c>
      <c r="E20" s="225"/>
      <c r="F20" s="227"/>
      <c r="I20" s="224"/>
      <c r="J20" s="225"/>
      <c r="K20" s="227"/>
      <c r="L20" s="224"/>
      <c r="M20" s="227"/>
    </row>
    <row r="21" spans="1:20">
      <c r="A21" s="459"/>
      <c r="B21" s="236">
        <v>1</v>
      </c>
      <c r="C21" s="224">
        <v>1673</v>
      </c>
      <c r="D21" s="225">
        <v>1</v>
      </c>
      <c r="E21" s="225"/>
      <c r="F21" s="227"/>
      <c r="I21" s="224"/>
      <c r="J21" s="225">
        <v>1</v>
      </c>
      <c r="K21" s="227">
        <v>1</v>
      </c>
      <c r="L21" s="224"/>
      <c r="M21" s="227"/>
      <c r="S21">
        <v>1</v>
      </c>
      <c r="T21">
        <v>7</v>
      </c>
    </row>
    <row r="22" spans="1:20">
      <c r="B22" s="457" t="s">
        <v>233</v>
      </c>
      <c r="C22" s="224"/>
      <c r="D22" s="225"/>
      <c r="E22" s="225"/>
      <c r="F22" s="227"/>
      <c r="I22" s="224"/>
      <c r="J22" s="225"/>
      <c r="K22" s="227"/>
      <c r="L22" s="224"/>
      <c r="M22" s="227"/>
      <c r="Q22">
        <v>308</v>
      </c>
    </row>
    <row r="23" spans="1:20" ht="15.75" customHeight="1">
      <c r="A23" s="237"/>
      <c r="B23" s="441" t="s">
        <v>234</v>
      </c>
      <c r="C23" s="442">
        <f t="shared" ref="C23:M23" si="2">SUM(C19:C22)</f>
        <v>5559.5</v>
      </c>
      <c r="D23" s="443">
        <f t="shared" si="2"/>
        <v>79.900000000000006</v>
      </c>
      <c r="E23" s="443">
        <f t="shared" si="2"/>
        <v>0</v>
      </c>
      <c r="F23" s="444">
        <f t="shared" si="2"/>
        <v>0</v>
      </c>
      <c r="G23" s="442">
        <f t="shared" si="2"/>
        <v>0</v>
      </c>
      <c r="H23" s="444">
        <f t="shared" si="2"/>
        <v>0</v>
      </c>
      <c r="I23" s="442">
        <f t="shared" si="2"/>
        <v>18</v>
      </c>
      <c r="J23" s="443">
        <f t="shared" si="2"/>
        <v>1</v>
      </c>
      <c r="K23" s="444">
        <f t="shared" si="2"/>
        <v>1</v>
      </c>
      <c r="L23" s="442">
        <f t="shared" si="2"/>
        <v>0</v>
      </c>
      <c r="M23" s="444">
        <f t="shared" si="2"/>
        <v>0</v>
      </c>
      <c r="Q23">
        <v>110</v>
      </c>
    </row>
    <row r="24" spans="1:20">
      <c r="A24" t="s">
        <v>152</v>
      </c>
      <c r="B24" s="236" t="s">
        <v>230</v>
      </c>
      <c r="C24" s="224">
        <v>1.3</v>
      </c>
      <c r="D24" s="225">
        <v>2.4</v>
      </c>
      <c r="E24" s="225"/>
      <c r="F24" s="227"/>
      <c r="I24" s="224"/>
      <c r="J24" s="225"/>
      <c r="K24" s="227"/>
      <c r="L24" s="224"/>
      <c r="M24" s="227"/>
      <c r="Q24">
        <v>292</v>
      </c>
    </row>
    <row r="25" spans="1:20">
      <c r="B25" s="236" t="s">
        <v>231</v>
      </c>
      <c r="C25" s="224"/>
      <c r="D25" s="225"/>
      <c r="E25" s="225"/>
      <c r="F25" s="227"/>
      <c r="I25" s="224"/>
      <c r="J25" s="225"/>
      <c r="K25" s="227"/>
      <c r="L25" s="224"/>
      <c r="M25" s="227"/>
      <c r="Q25">
        <v>1.44</v>
      </c>
    </row>
    <row r="26" spans="1:20">
      <c r="B26" s="236" t="s">
        <v>232</v>
      </c>
      <c r="C26" s="224"/>
      <c r="D26" s="225"/>
      <c r="E26" s="225"/>
      <c r="F26" s="227"/>
      <c r="I26" s="224"/>
      <c r="J26" s="225"/>
      <c r="K26" s="227"/>
      <c r="L26" s="224"/>
      <c r="M26" s="227"/>
    </row>
    <row r="27" spans="1:20">
      <c r="B27" s="236" t="s">
        <v>233</v>
      </c>
      <c r="C27" s="224"/>
      <c r="D27" s="225"/>
      <c r="E27" s="225"/>
      <c r="F27" s="227"/>
      <c r="I27" s="224"/>
      <c r="J27" s="225"/>
      <c r="K27" s="227"/>
      <c r="L27" s="224"/>
      <c r="M27" s="227"/>
    </row>
    <row r="28" spans="1:20" ht="15.75" customHeight="1">
      <c r="A28" s="237"/>
      <c r="B28" s="464" t="s">
        <v>234</v>
      </c>
      <c r="C28" s="442">
        <f t="shared" ref="C28:M28" si="3">SUM(C24:C27)</f>
        <v>1.3</v>
      </c>
      <c r="D28" s="443">
        <f t="shared" si="3"/>
        <v>2.4</v>
      </c>
      <c r="E28" s="443">
        <f t="shared" si="3"/>
        <v>0</v>
      </c>
      <c r="F28" s="444">
        <f t="shared" si="3"/>
        <v>0</v>
      </c>
      <c r="G28" s="442">
        <f t="shared" si="3"/>
        <v>0</v>
      </c>
      <c r="H28" s="444">
        <f t="shared" si="3"/>
        <v>0</v>
      </c>
      <c r="I28" s="442">
        <f t="shared" si="3"/>
        <v>0</v>
      </c>
      <c r="J28" s="443">
        <f t="shared" si="3"/>
        <v>0</v>
      </c>
      <c r="K28" s="444">
        <f t="shared" si="3"/>
        <v>0</v>
      </c>
      <c r="L28" s="442">
        <f t="shared" si="3"/>
        <v>0</v>
      </c>
      <c r="M28" s="444">
        <f t="shared" si="3"/>
        <v>0</v>
      </c>
      <c r="Q28">
        <v>10</v>
      </c>
    </row>
    <row r="29" spans="1:20">
      <c r="Q29">
        <v>70</v>
      </c>
    </row>
    <row r="30" spans="1:20">
      <c r="A30" s="221" t="s">
        <v>268</v>
      </c>
      <c r="B30" s="221"/>
    </row>
    <row r="31" spans="1:20">
      <c r="A31" s="533" t="s">
        <v>188</v>
      </c>
      <c r="B31" s="498" t="s">
        <v>189</v>
      </c>
      <c r="C31" s="535" t="s">
        <v>214</v>
      </c>
      <c r="D31" s="535"/>
      <c r="E31" s="535"/>
      <c r="F31" s="535"/>
      <c r="G31" s="536" t="s">
        <v>219</v>
      </c>
      <c r="H31" s="537"/>
      <c r="I31" s="535" t="s">
        <v>220</v>
      </c>
      <c r="J31" s="535"/>
      <c r="K31" s="535"/>
      <c r="L31" s="536" t="s">
        <v>221</v>
      </c>
      <c r="M31" s="537"/>
    </row>
    <row r="32" spans="1:20" ht="24.75" customHeight="1" thickBot="1">
      <c r="A32" s="534"/>
      <c r="B32" s="538"/>
      <c r="C32" s="222" t="s">
        <v>215</v>
      </c>
      <c r="D32" s="222" t="s">
        <v>216</v>
      </c>
      <c r="E32" s="222" t="s">
        <v>217</v>
      </c>
      <c r="F32" s="222" t="s">
        <v>218</v>
      </c>
      <c r="G32" s="226" t="s">
        <v>222</v>
      </c>
      <c r="H32" s="222" t="s">
        <v>223</v>
      </c>
      <c r="I32" s="223" t="s">
        <v>224</v>
      </c>
      <c r="J32" s="223" t="s">
        <v>225</v>
      </c>
      <c r="K32" s="223" t="s">
        <v>226</v>
      </c>
      <c r="L32" s="222" t="s">
        <v>227</v>
      </c>
      <c r="M32" s="222" t="s">
        <v>228</v>
      </c>
      <c r="Q32">
        <v>211.3</v>
      </c>
    </row>
    <row r="33" spans="1:20" ht="15.75" thickTop="1">
      <c r="A33" t="s">
        <v>149</v>
      </c>
      <c r="B33" s="236" t="s">
        <v>230</v>
      </c>
      <c r="C33" s="224"/>
      <c r="D33" s="225"/>
      <c r="E33" s="225"/>
      <c r="F33" s="227"/>
      <c r="I33" s="230"/>
      <c r="J33" s="228"/>
      <c r="K33" s="229"/>
      <c r="L33" s="230"/>
      <c r="M33" s="229"/>
      <c r="Q33">
        <v>4.3099999999999996</v>
      </c>
    </row>
    <row r="34" spans="1:20">
      <c r="B34" s="236" t="s">
        <v>231</v>
      </c>
      <c r="C34" s="224"/>
      <c r="D34" s="225"/>
      <c r="E34" s="225"/>
      <c r="F34" s="227"/>
      <c r="I34" s="224"/>
      <c r="J34" s="225"/>
      <c r="K34" s="227"/>
      <c r="L34" s="224"/>
      <c r="M34" s="227"/>
    </row>
    <row r="35" spans="1:20">
      <c r="B35" s="236" t="s">
        <v>232</v>
      </c>
      <c r="C35" s="224"/>
      <c r="D35" s="225"/>
      <c r="E35" s="225"/>
      <c r="F35" s="227"/>
      <c r="I35" s="224"/>
      <c r="J35" s="225"/>
      <c r="K35" s="227"/>
      <c r="L35" s="224"/>
      <c r="M35" s="227"/>
    </row>
    <row r="36" spans="1:20">
      <c r="B36" s="236" t="s">
        <v>233</v>
      </c>
      <c r="C36" s="224"/>
      <c r="D36" s="225"/>
      <c r="E36" s="225"/>
      <c r="F36" s="227"/>
      <c r="I36" s="224"/>
      <c r="J36" s="225"/>
      <c r="K36" s="227"/>
      <c r="L36" s="224"/>
      <c r="M36" s="227"/>
    </row>
    <row r="37" spans="1:20">
      <c r="A37" s="466"/>
      <c r="B37" s="441" t="s">
        <v>234</v>
      </c>
      <c r="C37" s="442">
        <v>127</v>
      </c>
      <c r="D37" s="443">
        <f t="shared" ref="D37:M37" si="4">SUM(D33:D36)</f>
        <v>0</v>
      </c>
      <c r="E37" s="443">
        <f t="shared" si="4"/>
        <v>0</v>
      </c>
      <c r="F37" s="444">
        <f t="shared" si="4"/>
        <v>0</v>
      </c>
      <c r="G37" s="442">
        <f t="shared" si="4"/>
        <v>0</v>
      </c>
      <c r="H37" s="444">
        <f t="shared" si="4"/>
        <v>0</v>
      </c>
      <c r="I37" s="442">
        <v>127</v>
      </c>
      <c r="J37" s="443"/>
      <c r="K37" s="444">
        <v>127</v>
      </c>
      <c r="L37" s="442">
        <f t="shared" si="4"/>
        <v>0</v>
      </c>
      <c r="M37" s="444">
        <f t="shared" si="4"/>
        <v>0</v>
      </c>
    </row>
    <row r="38" spans="1:20">
      <c r="A38" s="459" t="s">
        <v>150</v>
      </c>
      <c r="B38" s="236" t="s">
        <v>230</v>
      </c>
      <c r="C38" s="224"/>
      <c r="D38" s="225"/>
      <c r="E38" s="225"/>
      <c r="F38" s="227"/>
      <c r="I38" s="224"/>
      <c r="J38" s="225"/>
      <c r="K38" s="227">
        <v>120</v>
      </c>
      <c r="L38" s="224"/>
      <c r="M38" s="227"/>
      <c r="S38">
        <v>120</v>
      </c>
      <c r="T38">
        <v>60</v>
      </c>
    </row>
    <row r="39" spans="1:20">
      <c r="B39" s="236" t="s">
        <v>231</v>
      </c>
      <c r="C39" s="224"/>
      <c r="D39" s="225"/>
      <c r="E39" s="225"/>
      <c r="F39" s="227"/>
      <c r="I39" s="224"/>
      <c r="J39" s="225"/>
      <c r="K39" s="227"/>
      <c r="L39" s="224"/>
      <c r="M39" s="227"/>
    </row>
    <row r="40" spans="1:20">
      <c r="B40" s="457" t="s">
        <v>232</v>
      </c>
      <c r="C40" s="224"/>
      <c r="D40" s="225"/>
      <c r="E40" s="225"/>
      <c r="F40" s="227"/>
      <c r="I40" s="224"/>
      <c r="J40" s="225"/>
      <c r="K40" s="227"/>
      <c r="L40" s="224"/>
      <c r="M40" s="227">
        <v>570</v>
      </c>
      <c r="Q40">
        <v>24</v>
      </c>
    </row>
    <row r="41" spans="1:20">
      <c r="A41" s="459"/>
      <c r="B41" s="236" t="s">
        <v>233</v>
      </c>
      <c r="C41" s="224"/>
      <c r="D41" s="225"/>
      <c r="E41" s="225"/>
      <c r="F41" s="227"/>
      <c r="I41" s="224"/>
      <c r="J41" s="225"/>
      <c r="K41" s="227"/>
      <c r="L41" s="224"/>
      <c r="M41" s="227"/>
    </row>
    <row r="42" spans="1:20">
      <c r="A42" s="239"/>
      <c r="B42" s="441" t="s">
        <v>234</v>
      </c>
      <c r="C42" s="442">
        <v>520</v>
      </c>
      <c r="D42" s="443">
        <v>80</v>
      </c>
      <c r="E42" s="443">
        <f t="shared" ref="E42:L42" si="5">SUM(E38:E41)</f>
        <v>0</v>
      </c>
      <c r="F42" s="444">
        <f t="shared" si="5"/>
        <v>0</v>
      </c>
      <c r="G42" s="442">
        <f t="shared" si="5"/>
        <v>0</v>
      </c>
      <c r="H42" s="444">
        <f t="shared" si="5"/>
        <v>0</v>
      </c>
      <c r="I42" s="442">
        <f t="shared" si="5"/>
        <v>0</v>
      </c>
      <c r="J42" s="443">
        <f t="shared" si="5"/>
        <v>0</v>
      </c>
      <c r="K42" s="444">
        <f t="shared" si="5"/>
        <v>120</v>
      </c>
      <c r="L42" s="442">
        <f t="shared" si="5"/>
        <v>0</v>
      </c>
      <c r="M42" s="444"/>
    </row>
    <row r="43" spans="1:20">
      <c r="A43" t="s">
        <v>153</v>
      </c>
      <c r="B43" s="236" t="s">
        <v>230</v>
      </c>
      <c r="C43" s="224"/>
      <c r="D43" s="225"/>
      <c r="E43" s="225"/>
      <c r="F43" s="227"/>
      <c r="I43" s="224"/>
      <c r="J43" s="225"/>
      <c r="K43" s="227"/>
      <c r="L43" s="224"/>
      <c r="M43" s="227"/>
    </row>
    <row r="44" spans="1:20">
      <c r="B44" s="236" t="s">
        <v>231</v>
      </c>
      <c r="C44" s="224"/>
      <c r="D44" s="225"/>
      <c r="E44" s="225"/>
      <c r="F44" s="227"/>
      <c r="I44" s="224"/>
      <c r="J44" s="225"/>
      <c r="K44" s="227"/>
      <c r="L44" s="224"/>
      <c r="M44" s="227"/>
    </row>
    <row r="45" spans="1:20">
      <c r="B45" s="236" t="s">
        <v>232</v>
      </c>
      <c r="C45" s="224"/>
      <c r="D45" s="225"/>
      <c r="E45" s="225"/>
      <c r="F45" s="227"/>
      <c r="I45" s="224">
        <v>570</v>
      </c>
      <c r="J45" s="225"/>
      <c r="K45" s="227">
        <v>570</v>
      </c>
      <c r="L45" s="224"/>
      <c r="M45" s="227"/>
      <c r="T45">
        <v>570</v>
      </c>
    </row>
    <row r="46" spans="1:20">
      <c r="B46" s="236" t="s">
        <v>233</v>
      </c>
      <c r="C46" s="224"/>
      <c r="D46" s="225"/>
      <c r="E46" s="225"/>
      <c r="F46" s="227"/>
      <c r="I46" s="224"/>
      <c r="J46" s="225"/>
      <c r="K46" s="227"/>
      <c r="L46" s="224"/>
      <c r="M46" s="227"/>
    </row>
    <row r="47" spans="1:20">
      <c r="A47" s="239"/>
      <c r="B47" s="441" t="s">
        <v>234</v>
      </c>
      <c r="C47" s="442">
        <f t="shared" ref="C47:M47" si="6">SUM(C43:C46)</f>
        <v>0</v>
      </c>
      <c r="D47" s="443">
        <f t="shared" si="6"/>
        <v>0</v>
      </c>
      <c r="E47" s="443">
        <f t="shared" si="6"/>
        <v>0</v>
      </c>
      <c r="F47" s="444">
        <f t="shared" si="6"/>
        <v>0</v>
      </c>
      <c r="G47" s="442">
        <f t="shared" si="6"/>
        <v>0</v>
      </c>
      <c r="H47" s="444">
        <f t="shared" si="6"/>
        <v>0</v>
      </c>
      <c r="I47" s="442">
        <f t="shared" si="6"/>
        <v>570</v>
      </c>
      <c r="J47" s="443">
        <f t="shared" si="6"/>
        <v>0</v>
      </c>
      <c r="K47" s="444">
        <f t="shared" si="6"/>
        <v>570</v>
      </c>
      <c r="L47" s="442">
        <f t="shared" si="6"/>
        <v>0</v>
      </c>
      <c r="M47" s="444">
        <f t="shared" si="6"/>
        <v>0</v>
      </c>
    </row>
    <row r="48" spans="1:20">
      <c r="A48" t="s">
        <v>155</v>
      </c>
      <c r="B48" s="236" t="s">
        <v>230</v>
      </c>
      <c r="C48" s="437"/>
      <c r="D48" s="438"/>
      <c r="E48" s="438"/>
      <c r="F48" s="439"/>
      <c r="G48" s="438"/>
      <c r="H48" s="438"/>
      <c r="I48" s="437"/>
      <c r="J48" s="438"/>
      <c r="K48" s="439"/>
      <c r="L48" s="437"/>
      <c r="M48" s="439"/>
    </row>
    <row r="49" spans="1:20">
      <c r="B49" s="236" t="s">
        <v>231</v>
      </c>
      <c r="C49" s="437"/>
      <c r="D49" s="438"/>
      <c r="E49" s="438"/>
      <c r="F49" s="439"/>
      <c r="G49" s="438"/>
      <c r="H49" s="438"/>
      <c r="I49" s="437"/>
      <c r="J49" s="438"/>
      <c r="K49" s="439"/>
      <c r="L49" s="437"/>
      <c r="M49" s="439"/>
    </row>
    <row r="50" spans="1:20">
      <c r="B50" s="236" t="s">
        <v>232</v>
      </c>
      <c r="C50" s="437"/>
      <c r="D50" s="438"/>
      <c r="E50" s="438"/>
      <c r="F50" s="439"/>
      <c r="G50" s="438"/>
      <c r="H50" s="438"/>
      <c r="I50" s="437"/>
      <c r="J50" s="438"/>
      <c r="K50" s="439"/>
      <c r="L50" s="437"/>
      <c r="M50" s="439"/>
    </row>
    <row r="51" spans="1:20">
      <c r="A51" s="459"/>
      <c r="B51" s="236" t="s">
        <v>233</v>
      </c>
      <c r="C51" s="437"/>
      <c r="D51" s="438"/>
      <c r="E51" s="438"/>
      <c r="F51" s="439"/>
      <c r="G51" s="438"/>
      <c r="H51" s="438"/>
      <c r="I51" s="437"/>
      <c r="J51" s="438"/>
      <c r="K51" s="439"/>
      <c r="L51" s="437"/>
      <c r="M51" s="439"/>
    </row>
    <row r="52" spans="1:20">
      <c r="A52" s="239"/>
      <c r="B52" s="441" t="s">
        <v>234</v>
      </c>
      <c r="C52" s="442">
        <f t="shared" ref="C52:M52" si="7">SUM(C48:C51)</f>
        <v>0</v>
      </c>
      <c r="D52" s="443">
        <f t="shared" si="7"/>
        <v>0</v>
      </c>
      <c r="E52" s="443">
        <f t="shared" si="7"/>
        <v>0</v>
      </c>
      <c r="F52" s="444">
        <f t="shared" si="7"/>
        <v>0</v>
      </c>
      <c r="G52" s="442">
        <f t="shared" si="7"/>
        <v>0</v>
      </c>
      <c r="H52" s="444">
        <f t="shared" si="7"/>
        <v>0</v>
      </c>
      <c r="I52" s="442">
        <f t="shared" si="7"/>
        <v>0</v>
      </c>
      <c r="J52" s="443">
        <f t="shared" si="7"/>
        <v>0</v>
      </c>
      <c r="K52" s="444">
        <f t="shared" si="7"/>
        <v>0</v>
      </c>
      <c r="L52" s="442">
        <f t="shared" si="7"/>
        <v>0</v>
      </c>
      <c r="M52" s="444">
        <f t="shared" si="7"/>
        <v>0</v>
      </c>
    </row>
    <row r="53" spans="1:20">
      <c r="C53">
        <v>890</v>
      </c>
      <c r="I53">
        <v>890</v>
      </c>
      <c r="K53">
        <v>890</v>
      </c>
    </row>
    <row r="54" spans="1:20">
      <c r="A54" s="221" t="s">
        <v>195</v>
      </c>
      <c r="B54" s="221"/>
    </row>
    <row r="55" spans="1:20">
      <c r="A55" s="533" t="s">
        <v>188</v>
      </c>
      <c r="B55" s="498" t="s">
        <v>189</v>
      </c>
      <c r="C55" s="535" t="s">
        <v>214</v>
      </c>
      <c r="D55" s="535"/>
      <c r="E55" s="535"/>
      <c r="F55" s="535"/>
      <c r="G55" s="536" t="s">
        <v>219</v>
      </c>
      <c r="H55" s="537"/>
      <c r="I55" s="535" t="s">
        <v>220</v>
      </c>
      <c r="J55" s="535"/>
      <c r="K55" s="535"/>
      <c r="L55" s="536" t="s">
        <v>221</v>
      </c>
      <c r="M55" s="537"/>
    </row>
    <row r="56" spans="1:20" ht="24.75" customHeight="1" thickBot="1">
      <c r="A56" s="534"/>
      <c r="B56" s="499"/>
      <c r="C56" s="222" t="s">
        <v>215</v>
      </c>
      <c r="D56" s="222" t="s">
        <v>216</v>
      </c>
      <c r="E56" s="222" t="s">
        <v>217</v>
      </c>
      <c r="F56" s="222" t="s">
        <v>218</v>
      </c>
      <c r="G56" s="226" t="s">
        <v>222</v>
      </c>
      <c r="H56" s="222" t="s">
        <v>223</v>
      </c>
      <c r="I56" s="223" t="s">
        <v>224</v>
      </c>
      <c r="J56" s="223" t="s">
        <v>225</v>
      </c>
      <c r="K56" s="223" t="s">
        <v>226</v>
      </c>
      <c r="L56" s="222" t="s">
        <v>227</v>
      </c>
      <c r="M56" s="222" t="s">
        <v>228</v>
      </c>
    </row>
    <row r="57" spans="1:20" ht="15.75" thickTop="1">
      <c r="A57" t="s">
        <v>152</v>
      </c>
      <c r="B57" s="236" t="s">
        <v>230</v>
      </c>
      <c r="C57" s="224"/>
      <c r="D57" s="225">
        <v>316</v>
      </c>
      <c r="E57" s="225"/>
      <c r="F57" s="227"/>
      <c r="G57">
        <v>5</v>
      </c>
      <c r="H57">
        <v>10</v>
      </c>
      <c r="I57" s="230"/>
      <c r="J57" s="228"/>
      <c r="K57" s="229"/>
      <c r="L57" s="230">
        <v>17</v>
      </c>
      <c r="M57" s="229"/>
    </row>
    <row r="58" spans="1:20">
      <c r="B58" s="236" t="s">
        <v>231</v>
      </c>
      <c r="C58" s="224"/>
      <c r="D58" s="225">
        <v>312</v>
      </c>
      <c r="E58" s="225"/>
      <c r="F58" s="227"/>
      <c r="G58">
        <v>5</v>
      </c>
      <c r="H58">
        <v>10</v>
      </c>
      <c r="I58" s="224"/>
      <c r="J58" s="225"/>
      <c r="K58" s="227"/>
      <c r="L58" s="224">
        <v>17</v>
      </c>
      <c r="M58" s="227"/>
    </row>
    <row r="59" spans="1:20">
      <c r="B59" s="236" t="s">
        <v>232</v>
      </c>
      <c r="C59" s="224"/>
      <c r="D59" s="225">
        <v>320</v>
      </c>
      <c r="E59" s="225"/>
      <c r="F59" s="227"/>
      <c r="G59">
        <v>5</v>
      </c>
      <c r="H59">
        <v>10</v>
      </c>
      <c r="I59" s="224"/>
      <c r="J59" s="225"/>
      <c r="K59" s="227"/>
      <c r="L59" s="224">
        <v>17</v>
      </c>
      <c r="M59" s="227"/>
    </row>
    <row r="60" spans="1:20">
      <c r="A60" s="459"/>
      <c r="B60" s="236" t="s">
        <v>233</v>
      </c>
      <c r="C60" s="224">
        <v>14</v>
      </c>
      <c r="D60" s="225"/>
      <c r="E60" s="225"/>
      <c r="F60" s="227"/>
      <c r="I60" s="224">
        <v>14</v>
      </c>
      <c r="J60" s="225"/>
      <c r="K60" s="227">
        <v>4</v>
      </c>
      <c r="L60" s="224"/>
      <c r="M60" s="227">
        <v>10</v>
      </c>
    </row>
    <row r="61" spans="1:20">
      <c r="A61" s="239"/>
      <c r="B61" s="441" t="s">
        <v>234</v>
      </c>
      <c r="C61" s="442">
        <v>320</v>
      </c>
      <c r="D61" s="443">
        <f t="shared" ref="D61:M61" si="8">SUM(D57:D60)</f>
        <v>948</v>
      </c>
      <c r="E61" s="443">
        <f t="shared" si="8"/>
        <v>0</v>
      </c>
      <c r="F61" s="444">
        <f t="shared" si="8"/>
        <v>0</v>
      </c>
      <c r="G61" s="442">
        <f t="shared" si="8"/>
        <v>15</v>
      </c>
      <c r="H61" s="444">
        <v>320</v>
      </c>
      <c r="I61" s="442">
        <f t="shared" si="8"/>
        <v>14</v>
      </c>
      <c r="J61" s="443">
        <f t="shared" si="8"/>
        <v>0</v>
      </c>
      <c r="K61" s="444">
        <v>320</v>
      </c>
      <c r="L61" s="442">
        <f t="shared" si="8"/>
        <v>51</v>
      </c>
      <c r="M61" s="444">
        <f t="shared" si="8"/>
        <v>10</v>
      </c>
      <c r="T61">
        <v>320</v>
      </c>
    </row>
    <row r="62" spans="1:20">
      <c r="A62" t="s">
        <v>153</v>
      </c>
      <c r="B62" s="236" t="s">
        <v>230</v>
      </c>
      <c r="C62" s="224"/>
      <c r="D62" s="225">
        <v>437</v>
      </c>
      <c r="E62" s="225"/>
      <c r="F62" s="227"/>
      <c r="H62">
        <v>0.5</v>
      </c>
      <c r="I62" s="224"/>
      <c r="J62" s="225"/>
      <c r="K62" s="227"/>
      <c r="L62" s="224">
        <v>60</v>
      </c>
      <c r="M62" s="227"/>
    </row>
    <row r="63" spans="1:20">
      <c r="B63" s="236" t="s">
        <v>231</v>
      </c>
      <c r="C63" s="224"/>
      <c r="D63" s="225">
        <v>195</v>
      </c>
      <c r="E63" s="225"/>
      <c r="F63" s="227"/>
      <c r="H63">
        <v>1</v>
      </c>
      <c r="I63" s="224"/>
      <c r="J63" s="225"/>
      <c r="K63" s="227"/>
      <c r="L63" s="224">
        <v>50</v>
      </c>
      <c r="M63" s="227"/>
    </row>
    <row r="64" spans="1:20">
      <c r="B64" s="236" t="s">
        <v>232</v>
      </c>
      <c r="C64" s="224"/>
      <c r="D64" s="225">
        <v>250</v>
      </c>
      <c r="E64" s="225"/>
      <c r="F64" s="227"/>
      <c r="H64">
        <v>0.7</v>
      </c>
      <c r="I64" s="224"/>
      <c r="J64" s="225"/>
      <c r="K64" s="227"/>
      <c r="L64" s="224">
        <v>65</v>
      </c>
      <c r="M64" s="227"/>
    </row>
    <row r="65" spans="1:13">
      <c r="B65" s="236" t="s">
        <v>233</v>
      </c>
      <c r="C65" s="224"/>
      <c r="D65" s="225"/>
      <c r="E65" s="225"/>
      <c r="F65" s="227"/>
      <c r="I65" s="224"/>
      <c r="J65" s="225"/>
      <c r="K65" s="227"/>
      <c r="L65" s="224"/>
      <c r="M65" s="227"/>
    </row>
    <row r="66" spans="1:13">
      <c r="A66" s="239"/>
      <c r="B66" s="441" t="s">
        <v>234</v>
      </c>
      <c r="C66" s="442">
        <f t="shared" ref="C66:M66" si="9">SUM(C62:C65)</f>
        <v>0</v>
      </c>
      <c r="D66" s="443">
        <f t="shared" si="9"/>
        <v>882</v>
      </c>
      <c r="E66" s="443">
        <f t="shared" si="9"/>
        <v>0</v>
      </c>
      <c r="F66" s="444">
        <f t="shared" si="9"/>
        <v>0</v>
      </c>
      <c r="G66" s="442">
        <f t="shared" si="9"/>
        <v>0</v>
      </c>
      <c r="H66" s="444">
        <f t="shared" si="9"/>
        <v>2.2000000000000002</v>
      </c>
      <c r="I66" s="442">
        <f t="shared" si="9"/>
        <v>0</v>
      </c>
      <c r="J66" s="443">
        <f t="shared" si="9"/>
        <v>0</v>
      </c>
      <c r="K66" s="444">
        <f t="shared" si="9"/>
        <v>0</v>
      </c>
      <c r="L66" s="442">
        <f t="shared" si="9"/>
        <v>175</v>
      </c>
      <c r="M66" s="444">
        <f t="shared" si="9"/>
        <v>0</v>
      </c>
    </row>
    <row r="67" spans="1:13">
      <c r="A67" t="s">
        <v>154</v>
      </c>
      <c r="B67" s="236" t="s">
        <v>230</v>
      </c>
      <c r="C67" s="224"/>
      <c r="D67" s="225"/>
      <c r="E67" s="225"/>
      <c r="F67" s="227"/>
      <c r="I67" s="224"/>
      <c r="J67" s="225"/>
      <c r="K67" s="227"/>
      <c r="L67" s="224"/>
      <c r="M67" s="227"/>
    </row>
    <row r="68" spans="1:13">
      <c r="B68" s="236" t="s">
        <v>231</v>
      </c>
      <c r="C68" s="224"/>
      <c r="D68" s="225"/>
      <c r="E68" s="225"/>
      <c r="F68" s="227"/>
      <c r="I68" s="224"/>
      <c r="J68" s="225"/>
      <c r="K68" s="227"/>
      <c r="L68" s="224"/>
      <c r="M68" s="227"/>
    </row>
    <row r="69" spans="1:13">
      <c r="B69" s="236" t="s">
        <v>232</v>
      </c>
      <c r="C69" s="224"/>
      <c r="D69" s="225"/>
      <c r="E69" s="225"/>
      <c r="F69" s="227"/>
      <c r="I69" s="224"/>
      <c r="J69" s="225"/>
      <c r="K69" s="227"/>
      <c r="L69" s="224"/>
      <c r="M69" s="227"/>
    </row>
    <row r="70" spans="1:13">
      <c r="B70" s="236" t="s">
        <v>233</v>
      </c>
      <c r="C70" s="224"/>
      <c r="D70" s="225"/>
      <c r="E70" s="225"/>
      <c r="F70" s="227"/>
      <c r="I70" s="224"/>
      <c r="J70" s="225"/>
      <c r="K70" s="227"/>
      <c r="L70" s="224"/>
      <c r="M70" s="227"/>
    </row>
    <row r="71" spans="1:13">
      <c r="A71" s="239"/>
      <c r="B71" s="441" t="s">
        <v>234</v>
      </c>
      <c r="C71" s="442">
        <f t="shared" ref="C71:M71" si="10">SUM(C67:C70)</f>
        <v>0</v>
      </c>
      <c r="D71" s="443">
        <f t="shared" si="10"/>
        <v>0</v>
      </c>
      <c r="E71" s="443">
        <f t="shared" si="10"/>
        <v>0</v>
      </c>
      <c r="F71" s="444">
        <f t="shared" si="10"/>
        <v>0</v>
      </c>
      <c r="G71" s="442">
        <f t="shared" si="10"/>
        <v>0</v>
      </c>
      <c r="H71" s="444">
        <f t="shared" si="10"/>
        <v>0</v>
      </c>
      <c r="I71" s="442">
        <f t="shared" si="10"/>
        <v>0</v>
      </c>
      <c r="J71" s="443">
        <f t="shared" si="10"/>
        <v>0</v>
      </c>
      <c r="K71" s="444">
        <f t="shared" si="10"/>
        <v>0</v>
      </c>
      <c r="L71" s="442">
        <f t="shared" si="10"/>
        <v>0</v>
      </c>
      <c r="M71" s="444">
        <f t="shared" si="10"/>
        <v>0</v>
      </c>
    </row>
    <row r="72" spans="1:13">
      <c r="A72" t="s">
        <v>156</v>
      </c>
      <c r="B72" s="236" t="s">
        <v>230</v>
      </c>
      <c r="C72" s="224"/>
      <c r="D72" s="225"/>
      <c r="E72" s="225"/>
      <c r="F72" s="227"/>
      <c r="I72" s="224"/>
      <c r="J72" s="225"/>
      <c r="K72" s="227"/>
      <c r="L72" s="224"/>
      <c r="M72" s="227"/>
    </row>
    <row r="73" spans="1:13">
      <c r="B73" s="236" t="s">
        <v>231</v>
      </c>
      <c r="C73" s="224"/>
      <c r="D73" s="225"/>
      <c r="E73" s="225"/>
      <c r="F73" s="227"/>
      <c r="I73" s="224"/>
      <c r="J73" s="225"/>
      <c r="K73" s="227"/>
      <c r="L73" s="224"/>
      <c r="M73" s="227"/>
    </row>
    <row r="74" spans="1:13">
      <c r="B74" s="236" t="s">
        <v>232</v>
      </c>
      <c r="C74" s="224"/>
      <c r="D74" s="225"/>
      <c r="E74" s="225"/>
      <c r="F74" s="227"/>
      <c r="I74" s="224"/>
      <c r="J74" s="225"/>
      <c r="K74" s="227"/>
      <c r="L74" s="224"/>
      <c r="M74" s="227"/>
    </row>
    <row r="75" spans="1:13">
      <c r="B75" s="236" t="s">
        <v>233</v>
      </c>
      <c r="C75" s="224"/>
      <c r="D75" s="225"/>
      <c r="E75" s="225"/>
      <c r="F75" s="227"/>
      <c r="I75" s="224"/>
      <c r="J75" s="225"/>
      <c r="K75" s="227"/>
      <c r="L75" s="224"/>
      <c r="M75" s="227"/>
    </row>
    <row r="76" spans="1:13">
      <c r="A76" s="239"/>
      <c r="B76" s="441" t="s">
        <v>234</v>
      </c>
      <c r="C76" s="442">
        <f t="shared" ref="C76:M76" si="11">SUM(C72:C75)</f>
        <v>0</v>
      </c>
      <c r="D76" s="443">
        <f t="shared" si="11"/>
        <v>0</v>
      </c>
      <c r="E76" s="443">
        <f t="shared" si="11"/>
        <v>0</v>
      </c>
      <c r="F76" s="444">
        <f t="shared" si="11"/>
        <v>0</v>
      </c>
      <c r="G76" s="442">
        <f t="shared" si="11"/>
        <v>0</v>
      </c>
      <c r="H76" s="444">
        <f t="shared" si="11"/>
        <v>0</v>
      </c>
      <c r="I76" s="442">
        <f t="shared" si="11"/>
        <v>0</v>
      </c>
      <c r="J76" s="443">
        <f t="shared" si="11"/>
        <v>0</v>
      </c>
      <c r="K76" s="444">
        <f t="shared" si="11"/>
        <v>0</v>
      </c>
      <c r="L76" s="442">
        <f t="shared" si="11"/>
        <v>0</v>
      </c>
      <c r="M76" s="444">
        <f t="shared" si="11"/>
        <v>0</v>
      </c>
    </row>
    <row r="78" spans="1:13">
      <c r="A78" s="221" t="s">
        <v>203</v>
      </c>
      <c r="B78" s="221"/>
    </row>
    <row r="79" spans="1:13">
      <c r="A79" s="533" t="s">
        <v>188</v>
      </c>
      <c r="B79" s="498" t="s">
        <v>189</v>
      </c>
      <c r="C79" s="535" t="s">
        <v>214</v>
      </c>
      <c r="D79" s="535"/>
      <c r="E79" s="535"/>
      <c r="F79" s="535"/>
      <c r="G79" s="536" t="s">
        <v>219</v>
      </c>
      <c r="H79" s="537"/>
      <c r="I79" s="535" t="s">
        <v>220</v>
      </c>
      <c r="J79" s="535"/>
      <c r="K79" s="535"/>
      <c r="L79" s="536" t="s">
        <v>221</v>
      </c>
      <c r="M79" s="537"/>
    </row>
    <row r="80" spans="1:13" ht="24.75" customHeight="1" thickBot="1">
      <c r="A80" s="534"/>
      <c r="B80" s="499"/>
      <c r="C80" s="222" t="s">
        <v>215</v>
      </c>
      <c r="D80" s="222" t="s">
        <v>216</v>
      </c>
      <c r="E80" s="222" t="s">
        <v>217</v>
      </c>
      <c r="F80" s="222" t="s">
        <v>218</v>
      </c>
      <c r="G80" s="226" t="s">
        <v>222</v>
      </c>
      <c r="H80" s="222" t="s">
        <v>223</v>
      </c>
      <c r="I80" s="223" t="s">
        <v>224</v>
      </c>
      <c r="J80" s="223" t="s">
        <v>225</v>
      </c>
      <c r="K80" s="223" t="s">
        <v>226</v>
      </c>
      <c r="L80" s="222" t="s">
        <v>227</v>
      </c>
      <c r="M80" s="222" t="s">
        <v>228</v>
      </c>
    </row>
    <row r="81" spans="1:13" ht="15.75" thickTop="1">
      <c r="A81" t="s">
        <v>149</v>
      </c>
      <c r="B81" s="236" t="s">
        <v>230</v>
      </c>
      <c r="C81" s="224">
        <v>8.0500000000000007</v>
      </c>
      <c r="D81" s="225">
        <v>28.55</v>
      </c>
      <c r="E81" s="225">
        <v>0.37</v>
      </c>
      <c r="F81" s="227">
        <v>0.75</v>
      </c>
      <c r="G81" s="436">
        <v>0</v>
      </c>
      <c r="H81" s="436">
        <v>2</v>
      </c>
      <c r="I81" s="230"/>
      <c r="J81" s="228">
        <v>1.5</v>
      </c>
      <c r="K81" s="229">
        <v>3</v>
      </c>
      <c r="L81" s="230"/>
      <c r="M81" s="229"/>
    </row>
    <row r="82" spans="1:13">
      <c r="B82" s="236" t="s">
        <v>231</v>
      </c>
      <c r="C82" s="224">
        <v>5</v>
      </c>
      <c r="D82" s="225">
        <v>30.5</v>
      </c>
      <c r="E82" s="225">
        <v>0.6</v>
      </c>
      <c r="F82" s="227">
        <v>3.2</v>
      </c>
      <c r="G82" s="436">
        <v>1</v>
      </c>
      <c r="H82" s="436">
        <v>0.1</v>
      </c>
      <c r="I82" s="224">
        <v>3</v>
      </c>
      <c r="J82" s="436">
        <v>3</v>
      </c>
      <c r="K82" s="227">
        <v>1.5</v>
      </c>
      <c r="L82" s="224">
        <v>1</v>
      </c>
      <c r="M82" s="227"/>
    </row>
    <row r="83" spans="1:13">
      <c r="B83" s="236" t="s">
        <v>232</v>
      </c>
      <c r="C83" s="224">
        <v>2.7</v>
      </c>
      <c r="D83" s="225">
        <v>49.9</v>
      </c>
      <c r="E83" s="225">
        <v>0</v>
      </c>
      <c r="F83" s="227">
        <v>0</v>
      </c>
      <c r="G83" s="436">
        <v>1</v>
      </c>
      <c r="H83" s="436">
        <v>0.1</v>
      </c>
      <c r="I83" s="224">
        <v>0</v>
      </c>
      <c r="J83" s="436">
        <v>4</v>
      </c>
      <c r="K83" s="227">
        <v>2</v>
      </c>
      <c r="L83" s="224">
        <v>1</v>
      </c>
      <c r="M83" s="227"/>
    </row>
    <row r="84" spans="1:13">
      <c r="B84" s="236" t="s">
        <v>233</v>
      </c>
      <c r="C84" s="224"/>
      <c r="D84" s="225"/>
      <c r="E84" s="225"/>
      <c r="F84" s="227"/>
      <c r="I84" s="224"/>
      <c r="J84" s="225"/>
      <c r="K84" s="227"/>
      <c r="L84" s="224"/>
      <c r="M84" s="227"/>
    </row>
    <row r="85" spans="1:13">
      <c r="A85" s="239"/>
      <c r="B85" s="441" t="s">
        <v>234</v>
      </c>
      <c r="C85" s="442">
        <f t="shared" ref="C85:M85" si="12">SUM(C81:C84)</f>
        <v>15.75</v>
      </c>
      <c r="D85" s="443">
        <f t="shared" si="12"/>
        <v>108.94999999999999</v>
      </c>
      <c r="E85" s="443">
        <f t="shared" si="12"/>
        <v>0.97</v>
      </c>
      <c r="F85" s="444">
        <f t="shared" si="12"/>
        <v>3.95</v>
      </c>
      <c r="G85" s="442">
        <f t="shared" si="12"/>
        <v>2</v>
      </c>
      <c r="H85" s="444">
        <f t="shared" si="12"/>
        <v>2.2000000000000002</v>
      </c>
      <c r="I85" s="442">
        <f t="shared" si="12"/>
        <v>3</v>
      </c>
      <c r="J85" s="443">
        <f t="shared" si="12"/>
        <v>8.5</v>
      </c>
      <c r="K85" s="444">
        <f t="shared" si="12"/>
        <v>6.5</v>
      </c>
      <c r="L85" s="442">
        <f t="shared" si="12"/>
        <v>2</v>
      </c>
      <c r="M85" s="444">
        <f t="shared" si="12"/>
        <v>0</v>
      </c>
    </row>
    <row r="86" spans="1:13">
      <c r="A86" t="s">
        <v>202</v>
      </c>
      <c r="B86" s="236" t="s">
        <v>230</v>
      </c>
      <c r="C86" s="224"/>
      <c r="D86" s="225">
        <v>82.5</v>
      </c>
      <c r="E86" s="225"/>
      <c r="F86" s="227"/>
      <c r="G86">
        <v>68.5</v>
      </c>
      <c r="I86" s="224"/>
      <c r="J86" s="225"/>
      <c r="K86" s="227"/>
      <c r="L86" s="224"/>
      <c r="M86" s="227"/>
    </row>
    <row r="87" spans="1:13">
      <c r="B87" s="236" t="s">
        <v>231</v>
      </c>
      <c r="C87" s="224"/>
      <c r="D87" s="225">
        <v>83</v>
      </c>
      <c r="E87" s="225"/>
      <c r="F87" s="227"/>
      <c r="G87">
        <v>3.5</v>
      </c>
      <c r="I87" s="224"/>
      <c r="J87" s="225"/>
      <c r="K87" s="227"/>
      <c r="L87" s="224"/>
      <c r="M87" s="227">
        <v>1200</v>
      </c>
    </row>
    <row r="88" spans="1:13">
      <c r="B88" s="236" t="s">
        <v>232</v>
      </c>
      <c r="C88" s="224"/>
      <c r="D88" s="225">
        <v>77.2</v>
      </c>
      <c r="E88" s="225"/>
      <c r="F88" s="227"/>
      <c r="G88">
        <v>2.6</v>
      </c>
      <c r="I88" s="224"/>
      <c r="J88" s="225"/>
      <c r="K88" s="227"/>
      <c r="L88" s="224"/>
      <c r="M88" s="227">
        <v>900</v>
      </c>
    </row>
    <row r="89" spans="1:13">
      <c r="B89" s="236" t="s">
        <v>233</v>
      </c>
      <c r="C89" s="224"/>
      <c r="D89" s="225"/>
      <c r="E89" s="225"/>
      <c r="F89" s="227"/>
      <c r="I89" s="224"/>
      <c r="J89" s="225"/>
      <c r="K89" s="227"/>
      <c r="L89" s="224"/>
      <c r="M89" s="227"/>
    </row>
    <row r="90" spans="1:13">
      <c r="A90" s="239"/>
      <c r="B90" s="441" t="s">
        <v>234</v>
      </c>
      <c r="C90" s="442">
        <f t="shared" ref="C90:M90" si="13">SUM(C86:C89)</f>
        <v>0</v>
      </c>
      <c r="D90" s="443">
        <f t="shared" si="13"/>
        <v>242.7</v>
      </c>
      <c r="E90" s="443">
        <f t="shared" si="13"/>
        <v>0</v>
      </c>
      <c r="F90" s="444">
        <f t="shared" si="13"/>
        <v>0</v>
      </c>
      <c r="G90" s="442">
        <f t="shared" si="13"/>
        <v>74.599999999999994</v>
      </c>
      <c r="H90" s="444">
        <f t="shared" si="13"/>
        <v>0</v>
      </c>
      <c r="I90" s="442">
        <f t="shared" si="13"/>
        <v>0</v>
      </c>
      <c r="J90" s="443">
        <f t="shared" si="13"/>
        <v>0</v>
      </c>
      <c r="K90" s="444">
        <f t="shared" si="13"/>
        <v>0</v>
      </c>
      <c r="L90" s="442">
        <f t="shared" si="13"/>
        <v>0</v>
      </c>
      <c r="M90" s="444">
        <f t="shared" si="13"/>
        <v>2100</v>
      </c>
    </row>
    <row r="91" spans="1:13">
      <c r="A91" t="s">
        <v>151</v>
      </c>
      <c r="B91" s="236" t="s">
        <v>230</v>
      </c>
      <c r="C91" s="224"/>
      <c r="D91" s="225">
        <f>913.8+49.9</f>
        <v>963.69999999999993</v>
      </c>
      <c r="E91" s="225"/>
      <c r="F91" s="227"/>
      <c r="G91">
        <f>9.8+0.4</f>
        <v>10.200000000000001</v>
      </c>
      <c r="I91" s="224"/>
      <c r="J91" s="225"/>
      <c r="K91" s="227"/>
      <c r="L91" s="224">
        <f>1+0.1</f>
        <v>1.1000000000000001</v>
      </c>
      <c r="M91" s="227"/>
    </row>
    <row r="92" spans="1:13">
      <c r="B92" s="236" t="s">
        <v>231</v>
      </c>
      <c r="C92" s="224"/>
      <c r="D92" s="225">
        <v>798.7</v>
      </c>
      <c r="E92" s="225"/>
      <c r="F92" s="227"/>
      <c r="G92">
        <v>8.6999999999999993</v>
      </c>
      <c r="I92" s="224"/>
      <c r="J92" s="225"/>
      <c r="K92" s="227"/>
      <c r="L92" s="224">
        <v>0.9</v>
      </c>
      <c r="M92" s="227"/>
    </row>
    <row r="93" spans="1:13">
      <c r="B93" s="236" t="s">
        <v>232</v>
      </c>
      <c r="C93" s="224"/>
      <c r="D93" s="225">
        <f>588.2+44.2</f>
        <v>632.40000000000009</v>
      </c>
      <c r="E93" s="225"/>
      <c r="F93" s="227"/>
      <c r="G93">
        <f>6.7+0.4</f>
        <v>7.1000000000000005</v>
      </c>
      <c r="I93" s="224"/>
      <c r="J93" s="225"/>
      <c r="K93" s="227"/>
      <c r="L93" s="224">
        <f>0.7+0.1</f>
        <v>0.79999999999999993</v>
      </c>
      <c r="M93" s="227"/>
    </row>
    <row r="94" spans="1:13">
      <c r="B94" s="236" t="s">
        <v>233</v>
      </c>
      <c r="C94" s="224"/>
      <c r="D94" s="225"/>
      <c r="E94" s="225"/>
      <c r="F94" s="227"/>
      <c r="I94" s="224"/>
      <c r="J94" s="225"/>
      <c r="K94" s="227"/>
      <c r="L94" s="224"/>
      <c r="M94" s="227"/>
    </row>
    <row r="95" spans="1:13">
      <c r="A95" s="239"/>
      <c r="B95" s="441" t="s">
        <v>234</v>
      </c>
      <c r="C95" s="442">
        <f t="shared" ref="C95:M95" si="14">SUM(C91:C94)</f>
        <v>0</v>
      </c>
      <c r="D95" s="443">
        <f t="shared" si="14"/>
        <v>2394.8000000000002</v>
      </c>
      <c r="E95" s="443">
        <f t="shared" si="14"/>
        <v>0</v>
      </c>
      <c r="F95" s="444">
        <f t="shared" si="14"/>
        <v>0</v>
      </c>
      <c r="G95" s="442">
        <f t="shared" si="14"/>
        <v>26</v>
      </c>
      <c r="H95" s="444">
        <f t="shared" si="14"/>
        <v>0</v>
      </c>
      <c r="I95" s="442">
        <f t="shared" si="14"/>
        <v>0</v>
      </c>
      <c r="J95" s="443">
        <f t="shared" si="14"/>
        <v>0</v>
      </c>
      <c r="K95" s="444">
        <f t="shared" si="14"/>
        <v>0</v>
      </c>
      <c r="L95" s="442">
        <f t="shared" si="14"/>
        <v>2.8</v>
      </c>
      <c r="M95" s="444">
        <f t="shared" si="14"/>
        <v>0</v>
      </c>
    </row>
    <row r="96" spans="1:13">
      <c r="A96" t="s">
        <v>152</v>
      </c>
      <c r="B96" s="236" t="s">
        <v>230</v>
      </c>
      <c r="C96" s="224"/>
      <c r="D96" s="448">
        <v>186</v>
      </c>
      <c r="E96" s="448"/>
      <c r="F96" s="451">
        <v>22</v>
      </c>
      <c r="G96" s="452"/>
      <c r="H96" s="452">
        <v>2</v>
      </c>
      <c r="I96" s="453"/>
      <c r="J96" s="448"/>
      <c r="K96" s="451">
        <v>120</v>
      </c>
      <c r="L96" s="453">
        <v>3.4</v>
      </c>
      <c r="M96" s="451"/>
    </row>
    <row r="97" spans="1:13">
      <c r="B97" s="236" t="s">
        <v>231</v>
      </c>
      <c r="C97" s="224"/>
      <c r="D97" s="448">
        <v>78</v>
      </c>
      <c r="E97" s="448"/>
      <c r="F97" s="451">
        <v>18</v>
      </c>
      <c r="G97" s="452"/>
      <c r="H97" s="452">
        <v>2</v>
      </c>
      <c r="I97" s="453"/>
      <c r="J97" s="448"/>
      <c r="K97" s="451">
        <v>120</v>
      </c>
      <c r="L97" s="453">
        <v>3.4</v>
      </c>
      <c r="M97" s="451"/>
    </row>
    <row r="98" spans="1:13">
      <c r="B98" s="236" t="s">
        <v>232</v>
      </c>
      <c r="C98" s="224"/>
      <c r="D98" s="448">
        <v>80</v>
      </c>
      <c r="E98" s="448"/>
      <c r="F98" s="451">
        <v>18</v>
      </c>
      <c r="G98" s="452"/>
      <c r="H98" s="452">
        <v>2</v>
      </c>
      <c r="I98" s="453"/>
      <c r="J98" s="448"/>
      <c r="K98" s="451">
        <v>120</v>
      </c>
      <c r="L98" s="453">
        <v>3.4</v>
      </c>
      <c r="M98" s="451"/>
    </row>
    <row r="99" spans="1:13">
      <c r="B99" s="236" t="s">
        <v>233</v>
      </c>
      <c r="C99" s="224"/>
      <c r="D99" s="225"/>
      <c r="E99" s="225"/>
      <c r="F99" s="227"/>
      <c r="I99" s="224"/>
      <c r="J99" s="225"/>
      <c r="K99" s="227"/>
      <c r="L99" s="224"/>
      <c r="M99" s="227"/>
    </row>
    <row r="100" spans="1:13">
      <c r="A100" s="239"/>
      <c r="B100" s="441" t="s">
        <v>234</v>
      </c>
      <c r="C100" s="442">
        <f t="shared" ref="C100:M100" si="15">SUM(C96:C99)</f>
        <v>0</v>
      </c>
      <c r="D100" s="443">
        <f t="shared" si="15"/>
        <v>344</v>
      </c>
      <c r="E100" s="443">
        <f t="shared" si="15"/>
        <v>0</v>
      </c>
      <c r="F100" s="444">
        <f t="shared" si="15"/>
        <v>58</v>
      </c>
      <c r="G100" s="442">
        <f t="shared" si="15"/>
        <v>0</v>
      </c>
      <c r="H100" s="444">
        <f t="shared" si="15"/>
        <v>6</v>
      </c>
      <c r="I100" s="442">
        <f t="shared" si="15"/>
        <v>0</v>
      </c>
      <c r="J100" s="443">
        <f t="shared" si="15"/>
        <v>0</v>
      </c>
      <c r="K100" s="444">
        <f t="shared" si="15"/>
        <v>360</v>
      </c>
      <c r="L100" s="442">
        <f t="shared" si="15"/>
        <v>10.199999999999999</v>
      </c>
      <c r="M100" s="444">
        <f t="shared" si="15"/>
        <v>0</v>
      </c>
    </row>
    <row r="101" spans="1:13">
      <c r="A101" t="s">
        <v>153</v>
      </c>
      <c r="B101" s="236" t="s">
        <v>230</v>
      </c>
      <c r="C101" s="224"/>
      <c r="D101" s="225">
        <v>390</v>
      </c>
      <c r="E101" s="225"/>
      <c r="F101" s="227"/>
      <c r="H101">
        <v>15</v>
      </c>
      <c r="I101" s="224"/>
      <c r="J101" s="225"/>
      <c r="K101" s="227"/>
      <c r="L101" s="224"/>
      <c r="M101" s="227"/>
    </row>
    <row r="102" spans="1:13">
      <c r="B102" s="236" t="s">
        <v>231</v>
      </c>
      <c r="C102" s="224"/>
      <c r="D102" s="225">
        <v>430</v>
      </c>
      <c r="E102" s="225"/>
      <c r="F102" s="227"/>
      <c r="H102">
        <v>20</v>
      </c>
      <c r="I102" s="224"/>
      <c r="J102" s="225"/>
      <c r="K102" s="227"/>
      <c r="L102" s="224"/>
      <c r="M102" s="227"/>
    </row>
    <row r="103" spans="1:13">
      <c r="B103" s="236" t="s">
        <v>232</v>
      </c>
      <c r="C103" s="224"/>
      <c r="D103" s="225"/>
      <c r="E103" s="225"/>
      <c r="F103" s="227"/>
      <c r="I103" s="224"/>
      <c r="J103" s="225"/>
      <c r="K103" s="227"/>
      <c r="L103" s="224"/>
      <c r="M103" s="227"/>
    </row>
    <row r="104" spans="1:13">
      <c r="B104" s="236" t="s">
        <v>233</v>
      </c>
      <c r="C104" s="224"/>
      <c r="D104" s="225"/>
      <c r="E104" s="225"/>
      <c r="F104" s="227"/>
      <c r="I104" s="224"/>
      <c r="J104" s="225"/>
      <c r="K104" s="227"/>
      <c r="L104" s="224"/>
      <c r="M104" s="227"/>
    </row>
    <row r="105" spans="1:13">
      <c r="A105" s="239"/>
      <c r="B105" s="441" t="s">
        <v>234</v>
      </c>
      <c r="C105" s="442">
        <f t="shared" ref="C105:M105" si="16">SUM(C101:C104)</f>
        <v>0</v>
      </c>
      <c r="D105" s="443">
        <f t="shared" si="16"/>
        <v>820</v>
      </c>
      <c r="E105" s="443">
        <f t="shared" si="16"/>
        <v>0</v>
      </c>
      <c r="F105" s="444">
        <f t="shared" si="16"/>
        <v>0</v>
      </c>
      <c r="G105" s="442">
        <f t="shared" si="16"/>
        <v>0</v>
      </c>
      <c r="H105" s="444">
        <f t="shared" si="16"/>
        <v>35</v>
      </c>
      <c r="I105" s="442">
        <f t="shared" si="16"/>
        <v>0</v>
      </c>
      <c r="J105" s="443">
        <f t="shared" si="16"/>
        <v>0</v>
      </c>
      <c r="K105" s="444">
        <f t="shared" si="16"/>
        <v>0</v>
      </c>
      <c r="L105" s="442">
        <f t="shared" si="16"/>
        <v>0</v>
      </c>
      <c r="M105" s="444">
        <f t="shared" si="16"/>
        <v>0</v>
      </c>
    </row>
    <row r="106" spans="1:13">
      <c r="A106" t="s">
        <v>154</v>
      </c>
      <c r="B106" s="236" t="s">
        <v>230</v>
      </c>
      <c r="C106" s="224"/>
      <c r="D106" s="225"/>
      <c r="E106" s="225"/>
      <c r="F106" s="227"/>
      <c r="I106" s="224"/>
      <c r="J106" s="225"/>
      <c r="K106" s="227"/>
      <c r="L106" s="224"/>
      <c r="M106" s="227"/>
    </row>
    <row r="107" spans="1:13">
      <c r="B107" s="236" t="s">
        <v>231</v>
      </c>
      <c r="C107" s="224"/>
      <c r="D107" s="225"/>
      <c r="E107" s="225"/>
      <c r="F107" s="227"/>
      <c r="I107" s="224"/>
      <c r="J107" s="225"/>
      <c r="K107" s="227"/>
      <c r="L107" s="224"/>
      <c r="M107" s="227"/>
    </row>
    <row r="108" spans="1:13">
      <c r="B108" s="236" t="s">
        <v>232</v>
      </c>
      <c r="C108" s="224"/>
      <c r="D108" s="225"/>
      <c r="E108" s="225"/>
      <c r="F108" s="227"/>
      <c r="I108" s="224"/>
      <c r="J108" s="225"/>
      <c r="K108" s="227"/>
      <c r="L108" s="224"/>
      <c r="M108" s="227"/>
    </row>
    <row r="109" spans="1:13">
      <c r="B109" s="236" t="s">
        <v>233</v>
      </c>
      <c r="C109" s="224"/>
      <c r="D109" s="225"/>
      <c r="E109" s="225"/>
      <c r="F109" s="227"/>
      <c r="I109" s="224"/>
      <c r="J109" s="225"/>
      <c r="K109" s="227"/>
      <c r="L109" s="224"/>
      <c r="M109" s="227"/>
    </row>
    <row r="110" spans="1:13">
      <c r="A110" s="239"/>
      <c r="B110" s="441" t="s">
        <v>234</v>
      </c>
      <c r="C110" s="442">
        <f t="shared" ref="C110:M110" si="17">SUM(C106:C109)</f>
        <v>0</v>
      </c>
      <c r="D110" s="443">
        <f t="shared" si="17"/>
        <v>0</v>
      </c>
      <c r="E110" s="443">
        <f t="shared" si="17"/>
        <v>0</v>
      </c>
      <c r="F110" s="444">
        <f t="shared" si="17"/>
        <v>0</v>
      </c>
      <c r="G110" s="442">
        <f t="shared" si="17"/>
        <v>0</v>
      </c>
      <c r="H110" s="444">
        <f t="shared" si="17"/>
        <v>0</v>
      </c>
      <c r="I110" s="442">
        <f t="shared" si="17"/>
        <v>0</v>
      </c>
      <c r="J110" s="443">
        <f t="shared" si="17"/>
        <v>0</v>
      </c>
      <c r="K110" s="444">
        <f t="shared" si="17"/>
        <v>0</v>
      </c>
      <c r="L110" s="442">
        <f t="shared" si="17"/>
        <v>0</v>
      </c>
      <c r="M110" s="444">
        <f t="shared" si="17"/>
        <v>0</v>
      </c>
    </row>
    <row r="111" spans="1:13">
      <c r="A111" t="s">
        <v>155</v>
      </c>
      <c r="B111" s="236" t="s">
        <v>230</v>
      </c>
      <c r="C111" s="224"/>
      <c r="D111" s="450">
        <v>4.21</v>
      </c>
      <c r="E111" s="225"/>
      <c r="F111" s="227"/>
      <c r="I111" s="224"/>
      <c r="J111" s="225"/>
      <c r="K111" s="227"/>
      <c r="L111" s="224"/>
      <c r="M111" s="227"/>
    </row>
    <row r="112" spans="1:13">
      <c r="B112" s="236" t="s">
        <v>231</v>
      </c>
      <c r="C112" s="224"/>
      <c r="D112" s="450">
        <v>5.63</v>
      </c>
      <c r="E112" s="225"/>
      <c r="F112" s="227"/>
      <c r="I112" s="224"/>
      <c r="J112" s="225"/>
      <c r="K112" s="227"/>
      <c r="L112" s="224"/>
      <c r="M112" s="227"/>
    </row>
    <row r="113" spans="1:13">
      <c r="B113" s="236" t="s">
        <v>232</v>
      </c>
      <c r="C113" s="224"/>
      <c r="D113" s="450">
        <v>3.9</v>
      </c>
      <c r="E113" s="225"/>
      <c r="F113" s="227"/>
      <c r="I113" s="224"/>
      <c r="J113" s="225"/>
      <c r="K113" s="227"/>
      <c r="L113" s="224"/>
      <c r="M113" s="227"/>
    </row>
    <row r="114" spans="1:13">
      <c r="B114" s="236" t="s">
        <v>233</v>
      </c>
      <c r="C114" s="224"/>
      <c r="D114" s="225"/>
      <c r="E114" s="225"/>
      <c r="F114" s="227"/>
      <c r="I114" s="224"/>
      <c r="J114" s="225"/>
      <c r="K114" s="227"/>
      <c r="L114" s="224"/>
      <c r="M114" s="227"/>
    </row>
    <row r="115" spans="1:13">
      <c r="A115" s="239"/>
      <c r="B115" s="441" t="s">
        <v>234</v>
      </c>
      <c r="C115" s="442">
        <f t="shared" ref="C115:M115" si="18">SUM(C111:C114)</f>
        <v>0</v>
      </c>
      <c r="D115" s="443">
        <f t="shared" si="18"/>
        <v>13.74</v>
      </c>
      <c r="E115" s="443">
        <f t="shared" si="18"/>
        <v>0</v>
      </c>
      <c r="F115" s="444">
        <f t="shared" si="18"/>
        <v>0</v>
      </c>
      <c r="G115" s="442">
        <f t="shared" si="18"/>
        <v>0</v>
      </c>
      <c r="H115" s="444">
        <f t="shared" si="18"/>
        <v>0</v>
      </c>
      <c r="I115" s="442">
        <f t="shared" si="18"/>
        <v>0</v>
      </c>
      <c r="J115" s="443">
        <f t="shared" si="18"/>
        <v>0</v>
      </c>
      <c r="K115" s="444">
        <f t="shared" si="18"/>
        <v>0</v>
      </c>
      <c r="L115" s="442">
        <f t="shared" si="18"/>
        <v>0</v>
      </c>
      <c r="M115" s="444">
        <f t="shared" si="18"/>
        <v>0</v>
      </c>
    </row>
    <row r="116" spans="1:13">
      <c r="A116" t="s">
        <v>156</v>
      </c>
      <c r="B116" s="236" t="s">
        <v>230</v>
      </c>
      <c r="C116" s="224"/>
      <c r="D116" s="225"/>
      <c r="E116" s="225"/>
      <c r="F116" s="227"/>
      <c r="I116" s="224"/>
      <c r="J116" s="225"/>
      <c r="K116" s="227"/>
      <c r="L116" s="224">
        <v>6</v>
      </c>
      <c r="M116" s="227"/>
    </row>
    <row r="117" spans="1:13">
      <c r="B117" s="236" t="s">
        <v>231</v>
      </c>
      <c r="C117" s="224"/>
      <c r="D117" s="225"/>
      <c r="E117" s="225"/>
      <c r="F117" s="227"/>
      <c r="I117" s="224"/>
      <c r="J117" s="225"/>
      <c r="K117" s="227"/>
      <c r="L117" s="224">
        <v>6</v>
      </c>
      <c r="M117" s="227"/>
    </row>
    <row r="118" spans="1:13">
      <c r="B118" s="236" t="s">
        <v>232</v>
      </c>
      <c r="C118" s="224"/>
      <c r="D118" s="225"/>
      <c r="E118" s="225"/>
      <c r="F118" s="227"/>
      <c r="I118" s="224"/>
      <c r="J118" s="225"/>
      <c r="K118" s="227"/>
      <c r="L118" s="224">
        <v>0.6</v>
      </c>
      <c r="M118" s="227"/>
    </row>
    <row r="119" spans="1:13">
      <c r="B119" s="236" t="s">
        <v>233</v>
      </c>
      <c r="C119" s="224"/>
      <c r="D119" s="225"/>
      <c r="E119" s="225"/>
      <c r="F119" s="227"/>
      <c r="I119" s="224"/>
      <c r="J119" s="225"/>
      <c r="K119" s="227"/>
      <c r="L119" s="224"/>
      <c r="M119" s="227"/>
    </row>
    <row r="120" spans="1:13">
      <c r="A120" s="239"/>
      <c r="B120" s="441" t="s">
        <v>234</v>
      </c>
      <c r="C120" s="442">
        <f t="shared" ref="C120:M120" si="19">SUM(C116:C119)</f>
        <v>0</v>
      </c>
      <c r="D120" s="443">
        <f t="shared" si="19"/>
        <v>0</v>
      </c>
      <c r="E120" s="443">
        <f t="shared" si="19"/>
        <v>0</v>
      </c>
      <c r="F120" s="444">
        <f t="shared" si="19"/>
        <v>0</v>
      </c>
      <c r="G120" s="442">
        <f t="shared" si="19"/>
        <v>0</v>
      </c>
      <c r="H120" s="444">
        <f t="shared" si="19"/>
        <v>0</v>
      </c>
      <c r="I120" s="442">
        <f t="shared" si="19"/>
        <v>0</v>
      </c>
      <c r="J120" s="443">
        <f t="shared" si="19"/>
        <v>0</v>
      </c>
      <c r="K120" s="444">
        <f t="shared" si="19"/>
        <v>0</v>
      </c>
      <c r="L120" s="442">
        <f t="shared" si="19"/>
        <v>12.6</v>
      </c>
      <c r="M120" s="444">
        <f t="shared" si="19"/>
        <v>0</v>
      </c>
    </row>
    <row r="121" spans="1:13">
      <c r="A121" t="s">
        <v>157</v>
      </c>
      <c r="B121" s="236" t="s">
        <v>230</v>
      </c>
      <c r="C121" s="224"/>
      <c r="D121" s="225">
        <v>360</v>
      </c>
      <c r="E121" s="225">
        <v>450</v>
      </c>
      <c r="F121" s="227">
        <v>40</v>
      </c>
      <c r="G121" s="436">
        <v>3</v>
      </c>
      <c r="H121" s="436">
        <v>1</v>
      </c>
      <c r="I121" s="224"/>
      <c r="J121" s="225">
        <v>50</v>
      </c>
      <c r="K121" s="227">
        <v>150</v>
      </c>
      <c r="L121" s="224">
        <v>1.4999999999999999E-2</v>
      </c>
      <c r="M121" s="227"/>
    </row>
    <row r="122" spans="1:13">
      <c r="B122" s="236" t="s">
        <v>231</v>
      </c>
      <c r="C122" s="224"/>
      <c r="D122" s="225">
        <v>310</v>
      </c>
      <c r="E122" s="225">
        <v>530</v>
      </c>
      <c r="F122" s="227">
        <v>50</v>
      </c>
      <c r="G122" s="436">
        <v>3.5</v>
      </c>
      <c r="H122" s="436">
        <v>1</v>
      </c>
      <c r="I122" s="224"/>
      <c r="J122" s="436">
        <v>120</v>
      </c>
      <c r="K122" s="227">
        <v>60</v>
      </c>
      <c r="L122" s="224">
        <v>2</v>
      </c>
      <c r="M122" s="227"/>
    </row>
    <row r="123" spans="1:13">
      <c r="B123" s="236" t="s">
        <v>232</v>
      </c>
      <c r="C123" s="224"/>
      <c r="D123" s="225">
        <v>340</v>
      </c>
      <c r="E123" s="225">
        <v>660</v>
      </c>
      <c r="F123" s="227">
        <v>75</v>
      </c>
      <c r="G123" s="436">
        <v>4</v>
      </c>
      <c r="H123" s="436">
        <v>3</v>
      </c>
      <c r="I123" s="224"/>
      <c r="J123" s="436">
        <v>70</v>
      </c>
      <c r="K123" s="227">
        <f>135+75</f>
        <v>210</v>
      </c>
      <c r="L123" s="224">
        <v>3</v>
      </c>
      <c r="M123" s="227"/>
    </row>
    <row r="124" spans="1:13">
      <c r="B124" s="236" t="s">
        <v>233</v>
      </c>
      <c r="C124" s="224"/>
      <c r="D124" s="225"/>
      <c r="E124" s="225"/>
      <c r="F124" s="227"/>
      <c r="I124" s="224"/>
      <c r="J124" s="225"/>
      <c r="K124" s="227"/>
      <c r="L124" s="224"/>
      <c r="M124" s="227"/>
    </row>
    <row r="125" spans="1:13">
      <c r="A125" s="239"/>
      <c r="B125" s="441" t="s">
        <v>234</v>
      </c>
      <c r="C125" s="442">
        <f t="shared" ref="C125:M125" si="20">SUM(C121:C124)</f>
        <v>0</v>
      </c>
      <c r="D125" s="443">
        <f t="shared" si="20"/>
        <v>1010</v>
      </c>
      <c r="E125" s="443">
        <f t="shared" si="20"/>
        <v>1640</v>
      </c>
      <c r="F125" s="444">
        <f t="shared" si="20"/>
        <v>165</v>
      </c>
      <c r="G125" s="442">
        <f t="shared" si="20"/>
        <v>10.5</v>
      </c>
      <c r="H125" s="444">
        <f t="shared" si="20"/>
        <v>5</v>
      </c>
      <c r="I125" s="442">
        <f t="shared" si="20"/>
        <v>0</v>
      </c>
      <c r="J125" s="443">
        <f t="shared" si="20"/>
        <v>240</v>
      </c>
      <c r="K125" s="444">
        <f t="shared" si="20"/>
        <v>420</v>
      </c>
      <c r="L125" s="442">
        <f t="shared" si="20"/>
        <v>5.0150000000000006</v>
      </c>
      <c r="M125" s="444">
        <f t="shared" si="20"/>
        <v>0</v>
      </c>
    </row>
    <row r="127" spans="1:13">
      <c r="A127" s="221" t="s">
        <v>209</v>
      </c>
      <c r="B127" s="221"/>
    </row>
    <row r="128" spans="1:13">
      <c r="A128" s="533" t="s">
        <v>188</v>
      </c>
      <c r="B128" s="498" t="s">
        <v>189</v>
      </c>
      <c r="C128" s="535" t="s">
        <v>214</v>
      </c>
      <c r="D128" s="535"/>
      <c r="E128" s="535"/>
      <c r="F128" s="535"/>
      <c r="G128" s="536" t="s">
        <v>219</v>
      </c>
      <c r="H128" s="537"/>
      <c r="I128" s="535" t="s">
        <v>220</v>
      </c>
      <c r="J128" s="535"/>
      <c r="K128" s="535"/>
      <c r="L128" s="536" t="s">
        <v>221</v>
      </c>
      <c r="M128" s="537"/>
    </row>
    <row r="129" spans="1:13" ht="24.75" customHeight="1" thickBot="1">
      <c r="A129" s="534"/>
      <c r="B129" s="499"/>
      <c r="C129" s="222" t="s">
        <v>215</v>
      </c>
      <c r="D129" s="222" t="s">
        <v>216</v>
      </c>
      <c r="E129" s="222" t="s">
        <v>217</v>
      </c>
      <c r="F129" s="222" t="s">
        <v>218</v>
      </c>
      <c r="G129" s="226" t="s">
        <v>222</v>
      </c>
      <c r="H129" s="222" t="s">
        <v>223</v>
      </c>
      <c r="I129" s="223" t="s">
        <v>224</v>
      </c>
      <c r="J129" s="223" t="s">
        <v>225</v>
      </c>
      <c r="K129" s="223" t="s">
        <v>226</v>
      </c>
      <c r="L129" s="222" t="s">
        <v>227</v>
      </c>
      <c r="M129" s="222" t="s">
        <v>228</v>
      </c>
    </row>
    <row r="130" spans="1:13" ht="15.75" thickTop="1">
      <c r="A130" t="s">
        <v>150</v>
      </c>
      <c r="B130" s="231"/>
      <c r="C130" s="224"/>
      <c r="D130" s="225"/>
      <c r="E130" s="225"/>
      <c r="F130" s="227"/>
      <c r="I130" s="230"/>
      <c r="J130" s="228"/>
      <c r="K130" s="229"/>
      <c r="L130" s="230"/>
      <c r="M130" s="229"/>
    </row>
    <row r="131" spans="1:13">
      <c r="A131" t="s">
        <v>151</v>
      </c>
      <c r="B131" s="236" t="s">
        <v>230</v>
      </c>
      <c r="C131" s="224"/>
      <c r="D131" s="225"/>
      <c r="E131" s="225">
        <v>9.3000000000000007</v>
      </c>
      <c r="F131" s="227"/>
      <c r="G131" s="436">
        <v>1.6</v>
      </c>
      <c r="H131" s="436"/>
      <c r="I131" s="224"/>
      <c r="J131" s="436"/>
      <c r="K131" s="227"/>
      <c r="L131" s="224">
        <v>0.2</v>
      </c>
      <c r="M131" s="227"/>
    </row>
    <row r="132" spans="1:13">
      <c r="B132" s="236" t="s">
        <v>231</v>
      </c>
      <c r="C132" s="224"/>
      <c r="D132" s="225"/>
      <c r="E132" s="225"/>
      <c r="F132" s="227"/>
      <c r="I132" s="224"/>
      <c r="J132" s="225"/>
      <c r="K132" s="227"/>
      <c r="L132" s="224"/>
      <c r="M132" s="227"/>
    </row>
    <row r="133" spans="1:13">
      <c r="B133" s="236" t="s">
        <v>232</v>
      </c>
      <c r="C133" s="224"/>
      <c r="D133" s="225"/>
      <c r="E133" s="225">
        <v>8.1999999999999993</v>
      </c>
      <c r="F133" s="227"/>
      <c r="G133">
        <v>1.5</v>
      </c>
      <c r="I133" s="224"/>
      <c r="J133" s="225"/>
      <c r="K133" s="227"/>
      <c r="L133" s="224">
        <v>0.1</v>
      </c>
      <c r="M133" s="227"/>
    </row>
    <row r="134" spans="1:13">
      <c r="B134" s="236" t="s">
        <v>233</v>
      </c>
      <c r="C134" s="224"/>
      <c r="D134" s="225"/>
      <c r="E134" s="225"/>
      <c r="F134" s="227"/>
      <c r="I134" s="224"/>
      <c r="J134" s="225"/>
      <c r="K134" s="227"/>
      <c r="L134" s="224"/>
      <c r="M134" s="227"/>
    </row>
    <row r="135" spans="1:13">
      <c r="B135" s="441" t="s">
        <v>234</v>
      </c>
      <c r="C135" s="442">
        <f>SUM(C131:C134)</f>
        <v>0</v>
      </c>
      <c r="D135" s="443">
        <f>SUM(D131:D134)</f>
        <v>0</v>
      </c>
      <c r="E135" s="443">
        <f t="shared" ref="E135:M135" si="21">SUM(E131:E134)</f>
        <v>17.5</v>
      </c>
      <c r="F135" s="444">
        <f t="shared" si="21"/>
        <v>0</v>
      </c>
      <c r="G135" s="442">
        <f t="shared" si="21"/>
        <v>3.1</v>
      </c>
      <c r="H135" s="444">
        <f t="shared" si="21"/>
        <v>0</v>
      </c>
      <c r="I135" s="442">
        <f t="shared" si="21"/>
        <v>0</v>
      </c>
      <c r="J135" s="443">
        <f t="shared" si="21"/>
        <v>0</v>
      </c>
      <c r="K135" s="444">
        <f t="shared" si="21"/>
        <v>0</v>
      </c>
      <c r="L135" s="442">
        <f t="shared" si="21"/>
        <v>0.30000000000000004</v>
      </c>
      <c r="M135" s="444">
        <f t="shared" si="21"/>
        <v>0</v>
      </c>
    </row>
    <row r="136" spans="1:13">
      <c r="A136" t="s">
        <v>157</v>
      </c>
      <c r="B136" s="236" t="s">
        <v>230</v>
      </c>
      <c r="C136" s="224"/>
      <c r="D136" s="225">
        <v>10</v>
      </c>
      <c r="E136" s="225">
        <v>15</v>
      </c>
      <c r="F136" s="227">
        <v>6</v>
      </c>
      <c r="G136" s="436">
        <v>3</v>
      </c>
      <c r="H136" s="436">
        <v>1.5</v>
      </c>
      <c r="I136" s="224"/>
      <c r="J136" s="436">
        <v>20</v>
      </c>
      <c r="K136" s="227">
        <v>60</v>
      </c>
      <c r="L136" s="224"/>
      <c r="M136" s="227"/>
    </row>
    <row r="137" spans="1:13">
      <c r="B137" s="236" t="s">
        <v>231</v>
      </c>
      <c r="C137" s="224"/>
      <c r="D137" s="225">
        <v>10</v>
      </c>
      <c r="E137" s="225">
        <v>20</v>
      </c>
      <c r="F137" s="227">
        <v>2</v>
      </c>
      <c r="G137" s="436">
        <v>4</v>
      </c>
      <c r="H137" s="436">
        <v>1.5</v>
      </c>
      <c r="I137" s="224"/>
      <c r="J137" s="436">
        <v>90</v>
      </c>
      <c r="K137" s="227">
        <v>50</v>
      </c>
      <c r="L137" s="224"/>
      <c r="M137" s="227"/>
    </row>
    <row r="138" spans="1:13">
      <c r="B138" s="236" t="s">
        <v>232</v>
      </c>
      <c r="C138" s="224"/>
      <c r="D138" s="225">
        <v>12</v>
      </c>
      <c r="E138" s="225">
        <v>23</v>
      </c>
      <c r="F138" s="227">
        <v>3.5</v>
      </c>
      <c r="G138" s="436">
        <v>5</v>
      </c>
      <c r="H138" s="436">
        <v>2</v>
      </c>
      <c r="I138" s="224"/>
      <c r="J138" s="436">
        <v>40</v>
      </c>
      <c r="K138" s="227">
        <v>160</v>
      </c>
      <c r="L138" s="224"/>
      <c r="M138" s="227"/>
    </row>
    <row r="139" spans="1:13">
      <c r="B139" s="236" t="s">
        <v>233</v>
      </c>
      <c r="C139" s="224"/>
      <c r="D139" s="225"/>
      <c r="E139" s="225"/>
      <c r="F139" s="227"/>
      <c r="I139" s="224"/>
      <c r="J139" s="225"/>
      <c r="K139" s="227"/>
      <c r="L139" s="224"/>
      <c r="M139" s="227"/>
    </row>
    <row r="140" spans="1:13">
      <c r="A140" s="239"/>
      <c r="B140" s="441" t="s">
        <v>234</v>
      </c>
      <c r="C140" s="442">
        <f t="shared" ref="C140:M140" si="22">SUM(C136:C139)</f>
        <v>0</v>
      </c>
      <c r="D140" s="443">
        <f>SUM(D136:D139)</f>
        <v>32</v>
      </c>
      <c r="E140" s="443">
        <f t="shared" si="22"/>
        <v>58</v>
      </c>
      <c r="F140" s="444">
        <f t="shared" si="22"/>
        <v>11.5</v>
      </c>
      <c r="G140" s="442">
        <f t="shared" si="22"/>
        <v>12</v>
      </c>
      <c r="H140" s="444">
        <f t="shared" si="22"/>
        <v>5</v>
      </c>
      <c r="I140" s="442">
        <f t="shared" si="22"/>
        <v>0</v>
      </c>
      <c r="J140" s="443">
        <f t="shared" si="22"/>
        <v>150</v>
      </c>
      <c r="K140" s="444">
        <f t="shared" si="22"/>
        <v>270</v>
      </c>
      <c r="L140" s="442">
        <f t="shared" si="22"/>
        <v>0</v>
      </c>
      <c r="M140" s="444">
        <f t="shared" si="22"/>
        <v>0</v>
      </c>
    </row>
    <row r="141" spans="1:13">
      <c r="B141" s="445"/>
      <c r="C141" s="438"/>
      <c r="D141" s="438"/>
      <c r="E141" s="438"/>
      <c r="F141" s="438"/>
      <c r="G141" s="438"/>
      <c r="H141" s="438"/>
      <c r="I141" s="438"/>
      <c r="J141" s="438"/>
      <c r="K141" s="438"/>
      <c r="L141" s="438"/>
      <c r="M141" s="438"/>
    </row>
    <row r="142" spans="1:13">
      <c r="A142" s="221" t="s">
        <v>213</v>
      </c>
      <c r="B142" s="221"/>
    </row>
    <row r="143" spans="1:13">
      <c r="A143" s="533" t="s">
        <v>188</v>
      </c>
      <c r="B143" s="498" t="s">
        <v>189</v>
      </c>
      <c r="C143" s="535" t="s">
        <v>214</v>
      </c>
      <c r="D143" s="535"/>
      <c r="E143" s="535"/>
      <c r="F143" s="535"/>
      <c r="G143" s="536" t="s">
        <v>219</v>
      </c>
      <c r="H143" s="537"/>
      <c r="I143" s="535" t="s">
        <v>220</v>
      </c>
      <c r="J143" s="535"/>
      <c r="K143" s="535"/>
      <c r="L143" s="536" t="s">
        <v>221</v>
      </c>
      <c r="M143" s="537"/>
    </row>
    <row r="144" spans="1:13" ht="24.75" customHeight="1" thickBot="1">
      <c r="A144" s="534"/>
      <c r="B144" s="499"/>
      <c r="C144" s="222" t="s">
        <v>215</v>
      </c>
      <c r="D144" s="222" t="s">
        <v>216</v>
      </c>
      <c r="E144" s="222" t="s">
        <v>217</v>
      </c>
      <c r="F144" s="222" t="s">
        <v>218</v>
      </c>
      <c r="G144" s="226" t="s">
        <v>222</v>
      </c>
      <c r="H144" s="222" t="s">
        <v>223</v>
      </c>
      <c r="I144" s="223" t="s">
        <v>224</v>
      </c>
      <c r="J144" s="223" t="s">
        <v>225</v>
      </c>
      <c r="K144" s="223" t="s">
        <v>226</v>
      </c>
      <c r="L144" s="222" t="s">
        <v>227</v>
      </c>
      <c r="M144" s="222" t="s">
        <v>228</v>
      </c>
    </row>
    <row r="145" spans="1:13" ht="15.75" thickTop="1">
      <c r="A145" t="s">
        <v>151</v>
      </c>
      <c r="B145" s="236" t="s">
        <v>230</v>
      </c>
      <c r="C145" s="224"/>
      <c r="D145" s="448">
        <v>18</v>
      </c>
      <c r="E145" s="225"/>
      <c r="F145" s="227"/>
      <c r="I145" s="224"/>
      <c r="J145" s="225"/>
      <c r="K145" s="227"/>
      <c r="L145" s="224"/>
      <c r="M145" s="227"/>
    </row>
    <row r="146" spans="1:13">
      <c r="B146" s="236" t="s">
        <v>231</v>
      </c>
      <c r="C146" s="224"/>
      <c r="D146" s="225"/>
      <c r="E146" s="225"/>
      <c r="F146" s="227"/>
      <c r="I146" s="224"/>
      <c r="J146" s="225"/>
      <c r="K146" s="227"/>
      <c r="L146" s="224"/>
      <c r="M146" s="227"/>
    </row>
    <row r="147" spans="1:13">
      <c r="B147" s="236" t="s">
        <v>232</v>
      </c>
      <c r="C147" s="224"/>
      <c r="D147" s="225">
        <v>16</v>
      </c>
      <c r="E147" s="225"/>
      <c r="F147" s="227"/>
      <c r="I147" s="224"/>
      <c r="J147" s="225"/>
      <c r="K147" s="227"/>
      <c r="L147" s="224"/>
      <c r="M147" s="227"/>
    </row>
    <row r="148" spans="1:13">
      <c r="B148" s="236" t="s">
        <v>233</v>
      </c>
      <c r="C148" s="224"/>
      <c r="D148" s="225"/>
      <c r="E148" s="225"/>
      <c r="F148" s="227"/>
      <c r="I148" s="224"/>
      <c r="J148" s="225"/>
      <c r="K148" s="227"/>
      <c r="L148" s="224"/>
      <c r="M148" s="227"/>
    </row>
    <row r="149" spans="1:13">
      <c r="B149" s="441" t="s">
        <v>234</v>
      </c>
      <c r="C149" s="442">
        <f>SUM(C145:C148)</f>
        <v>0</v>
      </c>
      <c r="D149" s="443">
        <f>SUM(D145:D148)</f>
        <v>34</v>
      </c>
      <c r="E149" s="443">
        <f t="shared" ref="E149:M149" si="23">SUM(E145:E148)</f>
        <v>0</v>
      </c>
      <c r="F149" s="444">
        <f t="shared" si="23"/>
        <v>0</v>
      </c>
      <c r="G149" s="442">
        <f t="shared" si="23"/>
        <v>0</v>
      </c>
      <c r="H149" s="444">
        <f t="shared" si="23"/>
        <v>0</v>
      </c>
      <c r="I149" s="442">
        <f t="shared" si="23"/>
        <v>0</v>
      </c>
      <c r="J149" s="443">
        <f t="shared" si="23"/>
        <v>0</v>
      </c>
      <c r="K149" s="444">
        <f t="shared" si="23"/>
        <v>0</v>
      </c>
      <c r="L149" s="442">
        <f t="shared" si="23"/>
        <v>0</v>
      </c>
      <c r="M149" s="444">
        <f t="shared" si="23"/>
        <v>0</v>
      </c>
    </row>
    <row r="150" spans="1:13">
      <c r="A150" t="s">
        <v>153</v>
      </c>
      <c r="B150" s="236" t="s">
        <v>230</v>
      </c>
      <c r="C150" s="224"/>
      <c r="D150" s="225">
        <v>29.7</v>
      </c>
      <c r="E150" s="225"/>
      <c r="F150" s="227"/>
      <c r="I150" s="224"/>
      <c r="J150" s="225"/>
      <c r="K150" s="227"/>
      <c r="L150" s="224"/>
      <c r="M150" s="227"/>
    </row>
    <row r="151" spans="1:13">
      <c r="B151" s="236" t="s">
        <v>231</v>
      </c>
      <c r="C151" s="224"/>
      <c r="D151" s="225">
        <v>60</v>
      </c>
      <c r="E151" s="225"/>
      <c r="F151" s="227"/>
      <c r="I151" s="224"/>
      <c r="J151" s="225"/>
      <c r="K151" s="227"/>
      <c r="L151" s="224"/>
      <c r="M151" s="227"/>
    </row>
    <row r="152" spans="1:13">
      <c r="B152" s="236" t="s">
        <v>232</v>
      </c>
      <c r="C152" s="224"/>
      <c r="D152" s="225">
        <v>16</v>
      </c>
      <c r="E152" s="225"/>
      <c r="F152" s="227"/>
      <c r="I152" s="224"/>
      <c r="J152" s="225"/>
      <c r="K152" s="227"/>
      <c r="L152" s="224"/>
      <c r="M152" s="227"/>
    </row>
    <row r="153" spans="1:13">
      <c r="B153" s="236" t="s">
        <v>233</v>
      </c>
      <c r="C153" s="224"/>
      <c r="D153" s="225"/>
      <c r="E153" s="225"/>
      <c r="F153" s="227"/>
      <c r="I153" s="224"/>
      <c r="J153" s="225"/>
      <c r="K153" s="227"/>
      <c r="L153" s="224"/>
      <c r="M153" s="227"/>
    </row>
    <row r="154" spans="1:13">
      <c r="A154" s="239"/>
      <c r="B154" s="441" t="s">
        <v>234</v>
      </c>
      <c r="C154" s="442">
        <f t="shared" ref="C154:M154" si="24">SUM(C150:C153)</f>
        <v>0</v>
      </c>
      <c r="D154" s="443">
        <f t="shared" si="24"/>
        <v>105.7</v>
      </c>
      <c r="E154" s="443">
        <f t="shared" si="24"/>
        <v>0</v>
      </c>
      <c r="F154" s="444">
        <f t="shared" si="24"/>
        <v>0</v>
      </c>
      <c r="G154" s="442">
        <f t="shared" si="24"/>
        <v>0</v>
      </c>
      <c r="H154" s="444">
        <f t="shared" si="24"/>
        <v>0</v>
      </c>
      <c r="I154" s="442">
        <f t="shared" si="24"/>
        <v>0</v>
      </c>
      <c r="J154" s="443">
        <f t="shared" si="24"/>
        <v>0</v>
      </c>
      <c r="K154" s="444">
        <f t="shared" si="24"/>
        <v>0</v>
      </c>
      <c r="L154" s="442">
        <f t="shared" si="24"/>
        <v>0</v>
      </c>
      <c r="M154" s="444">
        <f t="shared" si="24"/>
        <v>0</v>
      </c>
    </row>
    <row r="155" spans="1:13">
      <c r="A155" t="s">
        <v>157</v>
      </c>
      <c r="B155" s="236" t="s">
        <v>230</v>
      </c>
      <c r="C155" s="224"/>
      <c r="D155" s="225">
        <v>1600</v>
      </c>
      <c r="E155" s="225">
        <v>100</v>
      </c>
      <c r="F155" s="225">
        <v>80</v>
      </c>
      <c r="G155" s="446"/>
      <c r="H155" s="447"/>
      <c r="I155" s="225"/>
      <c r="J155" s="225">
        <v>80</v>
      </c>
      <c r="K155" s="447">
        <v>120</v>
      </c>
      <c r="L155" s="225"/>
      <c r="M155" s="447"/>
    </row>
    <row r="156" spans="1:13">
      <c r="B156" s="236" t="s">
        <v>231</v>
      </c>
      <c r="C156" s="224"/>
      <c r="D156" s="225">
        <v>1860</v>
      </c>
      <c r="E156" s="225">
        <v>90</v>
      </c>
      <c r="F156" s="225">
        <v>60</v>
      </c>
      <c r="G156" s="224"/>
      <c r="H156" s="227"/>
      <c r="I156" s="225"/>
      <c r="J156" s="225">
        <v>100</v>
      </c>
      <c r="K156" s="227">
        <v>60</v>
      </c>
      <c r="L156" s="225"/>
      <c r="M156" s="227"/>
    </row>
    <row r="157" spans="1:13">
      <c r="B157" s="236" t="s">
        <v>232</v>
      </c>
      <c r="D157">
        <v>1940</v>
      </c>
      <c r="E157">
        <v>120</v>
      </c>
      <c r="F157">
        <v>90</v>
      </c>
      <c r="G157" s="224"/>
      <c r="H157" s="227"/>
      <c r="J157">
        <v>80</v>
      </c>
      <c r="K157" s="227">
        <v>115</v>
      </c>
      <c r="M157" s="227"/>
    </row>
    <row r="158" spans="1:13">
      <c r="B158" s="236" t="s">
        <v>233</v>
      </c>
      <c r="G158" s="238"/>
      <c r="H158" s="239"/>
      <c r="K158" s="239"/>
      <c r="M158" s="239"/>
    </row>
    <row r="159" spans="1:13">
      <c r="A159" s="239"/>
      <c r="B159" s="441" t="s">
        <v>234</v>
      </c>
      <c r="C159" s="442">
        <f t="shared" ref="C159:M159" si="25">SUM(C155:C158)</f>
        <v>0</v>
      </c>
      <c r="D159" s="443">
        <f t="shared" si="25"/>
        <v>5400</v>
      </c>
      <c r="E159" s="443">
        <f t="shared" si="25"/>
        <v>310</v>
      </c>
      <c r="F159" s="444">
        <f t="shared" si="25"/>
        <v>230</v>
      </c>
      <c r="G159" s="442">
        <f t="shared" si="25"/>
        <v>0</v>
      </c>
      <c r="H159" s="444">
        <f t="shared" si="25"/>
        <v>0</v>
      </c>
      <c r="I159" s="442">
        <f t="shared" si="25"/>
        <v>0</v>
      </c>
      <c r="J159" s="443">
        <f t="shared" si="25"/>
        <v>260</v>
      </c>
      <c r="K159" s="444">
        <f t="shared" si="25"/>
        <v>295</v>
      </c>
      <c r="L159" s="442">
        <f t="shared" si="25"/>
        <v>0</v>
      </c>
      <c r="M159" s="444">
        <f t="shared" si="25"/>
        <v>0</v>
      </c>
    </row>
  </sheetData>
  <mergeCells count="42">
    <mergeCell ref="I143:K143"/>
    <mergeCell ref="G3:H3"/>
    <mergeCell ref="G12:H12"/>
    <mergeCell ref="G31:H31"/>
    <mergeCell ref="G55:H55"/>
    <mergeCell ref="G79:H79"/>
    <mergeCell ref="L143:M143"/>
    <mergeCell ref="G143:H143"/>
    <mergeCell ref="A79:A80"/>
    <mergeCell ref="B79:B80"/>
    <mergeCell ref="C79:F79"/>
    <mergeCell ref="I79:K79"/>
    <mergeCell ref="L79:M79"/>
    <mergeCell ref="A128:A129"/>
    <mergeCell ref="B128:B129"/>
    <mergeCell ref="C128:F128"/>
    <mergeCell ref="I128:K128"/>
    <mergeCell ref="L128:M128"/>
    <mergeCell ref="G128:H128"/>
    <mergeCell ref="A143:A144"/>
    <mergeCell ref="B143:B144"/>
    <mergeCell ref="C143:F143"/>
    <mergeCell ref="A31:A32"/>
    <mergeCell ref="B31:B32"/>
    <mergeCell ref="C31:F31"/>
    <mergeCell ref="I31:K31"/>
    <mergeCell ref="L31:M31"/>
    <mergeCell ref="A55:A56"/>
    <mergeCell ref="B55:B56"/>
    <mergeCell ref="C55:F55"/>
    <mergeCell ref="I55:K55"/>
    <mergeCell ref="L55:M55"/>
    <mergeCell ref="A3:A4"/>
    <mergeCell ref="B3:B4"/>
    <mergeCell ref="C3:F3"/>
    <mergeCell ref="I3:K3"/>
    <mergeCell ref="L3:M3"/>
    <mergeCell ref="A12:A13"/>
    <mergeCell ref="B12:B13"/>
    <mergeCell ref="C12:F12"/>
    <mergeCell ref="I12:K12"/>
    <mergeCell ref="L12:M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DL64"/>
  <sheetViews>
    <sheetView view="pageBreakPreview" zoomScale="85" zoomScaleSheetLayoutView="85" workbookViewId="0">
      <pane ySplit="13" topLeftCell="A38" activePane="bottomLeft" state="frozen"/>
      <selection pane="bottomLeft" activeCell="Y4" sqref="Y4"/>
    </sheetView>
  </sheetViews>
  <sheetFormatPr defaultRowHeight="15"/>
  <cols>
    <col min="1" max="1" width="4" customWidth="1"/>
    <col min="2" max="2" width="13.42578125" bestFit="1" customWidth="1"/>
    <col min="3" max="3" width="12" customWidth="1"/>
    <col min="4" max="4" width="15.85546875" bestFit="1" customWidth="1"/>
    <col min="5" max="5" width="8.140625" customWidth="1"/>
    <col min="6" max="6" width="0" hidden="1" customWidth="1"/>
    <col min="7" max="7" width="10.85546875" bestFit="1" customWidth="1"/>
    <col min="8" max="8" width="11.85546875" bestFit="1" customWidth="1"/>
    <col min="9" max="10" width="0" hidden="1" customWidth="1"/>
    <col min="11" max="11" width="10.42578125" customWidth="1"/>
    <col min="12" max="12" width="10.28515625" hidden="1" customWidth="1"/>
    <col min="13" max="13" width="0" hidden="1" customWidth="1"/>
    <col min="14" max="14" width="10.140625" hidden="1" customWidth="1"/>
    <col min="15" max="15" width="0" hidden="1" customWidth="1"/>
    <col min="16" max="16" width="11.7109375" hidden="1" customWidth="1"/>
    <col min="17" max="18" width="0" hidden="1" customWidth="1"/>
    <col min="19" max="19" width="9.85546875" bestFit="1" customWidth="1"/>
    <col min="20" max="20" width="10.7109375" customWidth="1"/>
    <col min="21" max="21" width="13.42578125" bestFit="1" customWidth="1"/>
    <col min="22" max="23" width="10" bestFit="1" customWidth="1"/>
    <col min="24" max="24" width="0" hidden="1" customWidth="1"/>
    <col min="25" max="25" width="10.140625" bestFit="1" customWidth="1"/>
    <col min="26" max="26" width="9.140625" hidden="1" customWidth="1"/>
    <col min="27" max="27" width="9.140625" customWidth="1"/>
    <col min="28" max="32" width="9.140625" hidden="1" customWidth="1"/>
    <col min="33" max="33" width="13.85546875" bestFit="1" customWidth="1"/>
    <col min="34" max="36" width="0" hidden="1" customWidth="1"/>
    <col min="37" max="38" width="9.7109375" bestFit="1" customWidth="1"/>
    <col min="39" max="41" width="0" hidden="1" customWidth="1"/>
    <col min="42" max="42" width="14" bestFit="1" customWidth="1"/>
    <col min="43" max="43" width="12" bestFit="1" customWidth="1"/>
    <col min="44" max="44" width="13.7109375" bestFit="1" customWidth="1"/>
    <col min="45" max="45" width="0" hidden="1" customWidth="1"/>
    <col min="46" max="46" width="9.42578125" bestFit="1" customWidth="1"/>
    <col min="47" max="47" width="9.5703125" bestFit="1" customWidth="1"/>
    <col min="48" max="48" width="9.28515625" bestFit="1" customWidth="1"/>
    <col min="49" max="49" width="9.5703125" bestFit="1" customWidth="1"/>
    <col min="50" max="53" width="0" hidden="1" customWidth="1"/>
    <col min="54" max="54" width="9.28515625" bestFit="1" customWidth="1"/>
    <col min="55" max="59" width="0" hidden="1" customWidth="1"/>
    <col min="60" max="60" width="11.140625" customWidth="1"/>
    <col min="61" max="61" width="10.28515625" bestFit="1" customWidth="1"/>
    <col min="62" max="62" width="11.5703125" bestFit="1" customWidth="1"/>
    <col min="63" max="63" width="0" hidden="1" customWidth="1"/>
    <col min="64" max="64" width="9.28515625" bestFit="1" customWidth="1"/>
    <col min="65" max="66" width="0" hidden="1" customWidth="1"/>
    <col min="67" max="68" width="9.28515625" bestFit="1" customWidth="1"/>
    <col min="69" max="69" width="8.85546875" customWidth="1"/>
    <col min="70" max="90" width="0" hidden="1" customWidth="1"/>
    <col min="91" max="91" width="9.28515625" customWidth="1"/>
    <col min="92" max="92" width="8.42578125" customWidth="1"/>
    <col min="93" max="93" width="9.5703125" bestFit="1" customWidth="1"/>
    <col min="94" max="94" width="8.5703125" customWidth="1"/>
  </cols>
  <sheetData>
    <row r="1" spans="1:116" ht="18.75">
      <c r="A1" s="515"/>
      <c r="B1" s="515"/>
      <c r="C1" s="515"/>
      <c r="D1" s="515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>
        <v>23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>
        <v>24</v>
      </c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4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4"/>
      <c r="CN1" s="3"/>
      <c r="CO1" s="3"/>
      <c r="CP1" s="3">
        <v>25</v>
      </c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516"/>
      <c r="B2" s="516"/>
      <c r="C2" s="516"/>
      <c r="D2" s="51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6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6"/>
      <c r="CN2" s="5"/>
      <c r="CO2" s="5"/>
      <c r="CP2" s="5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  <c r="DL2" s="97"/>
    </row>
    <row r="3" spans="1:116">
      <c r="A3" s="3"/>
      <c r="B3" s="3"/>
      <c r="C3" s="4"/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4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4"/>
      <c r="CN3" s="3"/>
      <c r="CO3" s="3"/>
      <c r="CP3" s="3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 ht="16.5">
      <c r="A4" s="9" t="s">
        <v>272</v>
      </c>
      <c r="B4" s="3"/>
      <c r="D4" s="4"/>
      <c r="E4" s="3"/>
      <c r="F4" s="10"/>
      <c r="G4" s="11"/>
      <c r="H4" s="11"/>
      <c r="I4" s="3"/>
      <c r="J4" s="3"/>
      <c r="K4" s="12"/>
      <c r="L4" s="3"/>
      <c r="M4" s="3"/>
      <c r="N4" s="3"/>
      <c r="O4" s="13"/>
      <c r="P4" s="14"/>
      <c r="Q4" s="15"/>
      <c r="R4" s="3"/>
      <c r="S4" s="3"/>
      <c r="T4" s="3"/>
      <c r="U4" s="8"/>
      <c r="V4" s="9"/>
      <c r="W4" s="3"/>
      <c r="X4" s="3"/>
      <c r="Y4" s="3"/>
      <c r="Z4" s="3"/>
      <c r="AA4" s="3"/>
      <c r="AB4" s="16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9" t="s">
        <v>273</v>
      </c>
      <c r="AQ4" s="3"/>
      <c r="AR4" s="3"/>
      <c r="AS4" s="14"/>
      <c r="AT4" s="3"/>
      <c r="AU4" s="15"/>
      <c r="AV4" s="8"/>
      <c r="AX4" s="3"/>
      <c r="AY4" s="3"/>
      <c r="AZ4" s="3"/>
      <c r="BA4" s="3"/>
      <c r="BB4" s="3"/>
      <c r="BC4" s="13"/>
      <c r="BD4" s="17"/>
      <c r="BE4" s="3"/>
      <c r="BF4" s="3"/>
      <c r="BG4" s="3"/>
      <c r="BH4" s="3"/>
      <c r="BI4" s="3"/>
      <c r="BJ4" s="3"/>
      <c r="BK4" s="3"/>
      <c r="BL4" s="3"/>
      <c r="BM4" s="3"/>
      <c r="BN4" s="3"/>
      <c r="BO4" s="4"/>
      <c r="BP4" s="3"/>
      <c r="BQ4" s="3"/>
      <c r="BR4" s="3"/>
      <c r="BS4" s="3"/>
      <c r="BT4" s="3"/>
      <c r="BU4" s="3"/>
      <c r="BV4" s="14"/>
      <c r="BW4" s="15"/>
      <c r="BX4" s="3"/>
      <c r="BY4" s="3"/>
      <c r="BZ4" s="3"/>
      <c r="CA4" s="3"/>
      <c r="CB4" s="3"/>
      <c r="CC4" s="3"/>
      <c r="CD4" s="3"/>
      <c r="CE4" s="3"/>
      <c r="CF4" s="3"/>
      <c r="CG4" s="14"/>
      <c r="CH4" s="15"/>
      <c r="CI4" s="3"/>
      <c r="CJ4" s="3"/>
      <c r="CK4" s="3"/>
      <c r="CL4" s="3"/>
      <c r="CM4" s="4"/>
      <c r="CN4" s="3"/>
      <c r="CO4" s="3"/>
      <c r="CP4" s="3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 ht="16.5">
      <c r="A5" s="19" t="s">
        <v>274</v>
      </c>
      <c r="B5" s="5"/>
      <c r="D5" s="5"/>
      <c r="E5" s="5"/>
      <c r="F5" s="6"/>
      <c r="G5" s="20"/>
      <c r="H5" s="20"/>
      <c r="I5" s="5"/>
      <c r="J5" s="5"/>
      <c r="K5" s="21"/>
      <c r="L5" s="5"/>
      <c r="M5" s="5"/>
      <c r="N5" s="5"/>
      <c r="O5" s="22"/>
      <c r="P5" s="23"/>
      <c r="Q5" s="24"/>
      <c r="R5" s="5"/>
      <c r="S5" s="5"/>
      <c r="T5" s="5"/>
      <c r="U5" s="18"/>
      <c r="V5" s="19"/>
      <c r="W5" s="5"/>
      <c r="X5" s="5"/>
      <c r="Y5" s="5"/>
      <c r="Z5" s="5"/>
      <c r="AA5" s="5"/>
      <c r="AB5" s="2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19" t="s">
        <v>274</v>
      </c>
      <c r="AQ5" s="5"/>
      <c r="AR5" s="5"/>
      <c r="AS5" s="23"/>
      <c r="AT5" s="5"/>
      <c r="AU5" s="24"/>
      <c r="AV5" s="18"/>
      <c r="AX5" s="5"/>
      <c r="AY5" s="5"/>
      <c r="AZ5" s="5"/>
      <c r="BA5" s="5"/>
      <c r="BB5" s="5"/>
      <c r="BC5" s="22"/>
      <c r="BD5" s="19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23"/>
      <c r="BW5" s="24"/>
      <c r="BX5" s="5"/>
      <c r="BY5" s="5"/>
      <c r="BZ5" s="5"/>
      <c r="CA5" s="5"/>
      <c r="CB5" s="5"/>
      <c r="CC5" s="5"/>
      <c r="CD5" s="5"/>
      <c r="CE5" s="5"/>
      <c r="CF5" s="5"/>
      <c r="CG5" s="23"/>
      <c r="CH5" s="24"/>
      <c r="CI5" s="5"/>
      <c r="CJ5" s="5"/>
      <c r="CK5" s="5"/>
      <c r="CL5" s="5"/>
      <c r="CM5" s="5"/>
      <c r="CN5" s="5"/>
      <c r="CO5" s="5"/>
      <c r="CP5" s="5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</row>
    <row r="6" spans="1:116">
      <c r="A6" s="3"/>
      <c r="B6" s="3"/>
      <c r="C6" s="4"/>
      <c r="D6" s="4"/>
      <c r="E6" s="3"/>
      <c r="F6" s="3"/>
      <c r="G6" s="3"/>
      <c r="H6" s="3"/>
      <c r="I6" s="3"/>
      <c r="J6" s="26"/>
      <c r="K6" s="3"/>
      <c r="L6" s="3"/>
      <c r="M6" s="3"/>
      <c r="N6" s="3"/>
      <c r="O6" s="27"/>
      <c r="P6" s="13"/>
      <c r="Q6" s="3"/>
      <c r="R6" s="3"/>
      <c r="S6" s="3"/>
      <c r="T6" s="26" t="s">
        <v>0</v>
      </c>
      <c r="U6" s="3"/>
      <c r="V6" s="3"/>
      <c r="W6" s="3"/>
      <c r="X6" s="3"/>
      <c r="Y6" s="3"/>
      <c r="Z6" s="3"/>
      <c r="AA6" s="26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26" t="s">
        <v>0</v>
      </c>
      <c r="AV6" s="3"/>
      <c r="AW6" s="1"/>
      <c r="AX6" s="3"/>
      <c r="AY6" s="3"/>
      <c r="AZ6" s="3"/>
      <c r="BA6" s="3"/>
      <c r="BB6" s="3"/>
      <c r="BC6" s="27"/>
      <c r="BD6" s="13"/>
      <c r="BE6" s="3"/>
      <c r="BF6" s="3"/>
      <c r="BG6" s="3"/>
      <c r="BH6" s="3"/>
      <c r="BI6" s="3"/>
      <c r="BJ6" s="3"/>
      <c r="BK6" s="3"/>
      <c r="BL6" s="3"/>
      <c r="BM6" s="3"/>
      <c r="BN6" s="3"/>
      <c r="BO6" s="4"/>
      <c r="BP6" s="3"/>
      <c r="BQ6" s="3"/>
      <c r="BR6" s="3"/>
      <c r="BS6" s="1"/>
      <c r="BT6" s="3"/>
      <c r="BU6" s="3"/>
      <c r="BV6" s="4"/>
      <c r="BW6" s="3"/>
      <c r="BX6" s="3"/>
      <c r="BY6" s="3"/>
      <c r="BZ6" s="3"/>
      <c r="CA6" s="3"/>
      <c r="CB6" s="3"/>
      <c r="CC6" s="3"/>
      <c r="CD6" s="3"/>
      <c r="CE6" s="3"/>
      <c r="CF6" s="26"/>
      <c r="CG6" s="3"/>
      <c r="CH6" s="3"/>
      <c r="CI6" s="3"/>
      <c r="CJ6" s="3"/>
      <c r="CK6" s="3"/>
      <c r="CL6" s="3"/>
      <c r="CM6" s="4"/>
      <c r="CN6" s="3"/>
      <c r="CO6" s="3"/>
      <c r="CP6" s="26" t="s">
        <v>0</v>
      </c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28"/>
      <c r="B7" s="28"/>
      <c r="C7" s="29"/>
      <c r="D7" s="29"/>
      <c r="E7" s="28"/>
      <c r="F7" s="28"/>
      <c r="G7" s="28"/>
      <c r="H7" s="28"/>
      <c r="I7" s="28"/>
      <c r="J7" s="30"/>
      <c r="K7" s="28"/>
      <c r="L7" s="28"/>
      <c r="M7" s="28"/>
      <c r="N7" s="28"/>
      <c r="O7" s="31"/>
      <c r="P7" s="32"/>
      <c r="Q7" s="28"/>
      <c r="R7" s="28"/>
      <c r="S7" s="28"/>
      <c r="T7" s="30" t="s">
        <v>1</v>
      </c>
      <c r="U7" s="33" t="s">
        <v>2</v>
      </c>
      <c r="V7" s="28"/>
      <c r="W7" s="28"/>
      <c r="X7" s="28"/>
      <c r="Y7" s="28"/>
      <c r="Z7" s="28"/>
      <c r="AA7" s="30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30" t="s">
        <v>1</v>
      </c>
      <c r="AV7" s="33" t="s">
        <v>2</v>
      </c>
      <c r="AW7" s="7"/>
      <c r="AX7" s="28"/>
      <c r="AY7" s="28"/>
      <c r="AZ7" s="28"/>
      <c r="BA7" s="28"/>
      <c r="BB7" s="28"/>
      <c r="BC7" s="31"/>
      <c r="BD7" s="32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7"/>
      <c r="BT7" s="28"/>
      <c r="BU7" s="28"/>
      <c r="BV7" s="29"/>
      <c r="BW7" s="28"/>
      <c r="BX7" s="28"/>
      <c r="BY7" s="28"/>
      <c r="BZ7" s="28"/>
      <c r="CA7" s="28"/>
      <c r="CB7" s="28"/>
      <c r="CC7" s="28"/>
      <c r="CD7" s="28"/>
      <c r="CE7" s="28"/>
      <c r="CF7" s="30"/>
      <c r="CG7" s="28"/>
      <c r="CH7" s="28"/>
      <c r="CI7" s="28"/>
      <c r="CJ7" s="28"/>
      <c r="CK7" s="28"/>
      <c r="CL7" s="28"/>
      <c r="CM7" s="28"/>
      <c r="CN7" s="28"/>
      <c r="CO7" s="28"/>
      <c r="CP7" s="30" t="s">
        <v>1</v>
      </c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97"/>
      <c r="DH7" s="97"/>
      <c r="DI7" s="97"/>
      <c r="DJ7" s="97"/>
      <c r="DK7" s="97"/>
      <c r="DL7" s="97"/>
    </row>
    <row r="8" spans="1:116">
      <c r="A8" s="517" t="s">
        <v>3</v>
      </c>
      <c r="B8" s="35"/>
      <c r="C8" s="148"/>
      <c r="D8" s="506" t="s">
        <v>4</v>
      </c>
      <c r="E8" s="507"/>
      <c r="F8" s="507"/>
      <c r="G8" s="507"/>
      <c r="H8" s="507"/>
      <c r="I8" s="507"/>
      <c r="J8" s="507"/>
      <c r="K8" s="507"/>
      <c r="L8" s="507"/>
      <c r="M8" s="507"/>
      <c r="N8" s="507"/>
      <c r="O8" s="507"/>
      <c r="P8" s="507"/>
      <c r="Q8" s="507"/>
      <c r="R8" s="507"/>
      <c r="S8" s="507"/>
      <c r="T8" s="508"/>
      <c r="U8" s="506" t="s">
        <v>5</v>
      </c>
      <c r="V8" s="507"/>
      <c r="W8" s="507"/>
      <c r="X8" s="507"/>
      <c r="Y8" s="507"/>
      <c r="Z8" s="507"/>
      <c r="AA8" s="507"/>
      <c r="AB8" s="507"/>
      <c r="AC8" s="507"/>
      <c r="AD8" s="507"/>
      <c r="AE8" s="507"/>
      <c r="AF8" s="507"/>
      <c r="AG8" s="507"/>
      <c r="AH8" s="507"/>
      <c r="AI8" s="507"/>
      <c r="AJ8" s="507"/>
      <c r="AK8" s="507"/>
      <c r="AL8" s="507"/>
      <c r="AM8" s="507"/>
      <c r="AN8" s="507"/>
      <c r="AO8" s="508"/>
      <c r="AP8" s="506" t="s">
        <v>6</v>
      </c>
      <c r="AQ8" s="507"/>
      <c r="AR8" s="507"/>
      <c r="AS8" s="507"/>
      <c r="AT8" s="507"/>
      <c r="AU8" s="508"/>
      <c r="AV8" s="506" t="s">
        <v>7</v>
      </c>
      <c r="AW8" s="507"/>
      <c r="AX8" s="507"/>
      <c r="AY8" s="507"/>
      <c r="AZ8" s="507"/>
      <c r="BA8" s="507"/>
      <c r="BB8" s="507"/>
      <c r="BC8" s="507"/>
      <c r="BD8" s="507"/>
      <c r="BE8" s="507"/>
      <c r="BF8" s="507"/>
      <c r="BG8" s="507"/>
      <c r="BH8" s="507"/>
      <c r="BI8" s="507"/>
      <c r="BJ8" s="507"/>
      <c r="BK8" s="507"/>
      <c r="BL8" s="507"/>
      <c r="BM8" s="507"/>
      <c r="BN8" s="508"/>
      <c r="BO8" s="506" t="s">
        <v>8</v>
      </c>
      <c r="BP8" s="507"/>
      <c r="BQ8" s="507"/>
      <c r="BR8" s="507"/>
      <c r="BS8" s="508"/>
      <c r="BT8" s="520"/>
      <c r="BU8" s="520"/>
      <c r="BV8" s="520"/>
      <c r="BW8" s="520"/>
      <c r="BX8" s="520"/>
      <c r="BY8" s="520"/>
      <c r="BZ8" s="520"/>
      <c r="CA8" s="520"/>
      <c r="CB8" s="520"/>
      <c r="CC8" s="520"/>
      <c r="CD8" s="520"/>
      <c r="CE8" s="520"/>
      <c r="CF8" s="521"/>
      <c r="CG8" s="522" t="s">
        <v>9</v>
      </c>
      <c r="CH8" s="522"/>
      <c r="CI8" s="522"/>
      <c r="CJ8" s="522"/>
      <c r="CK8" s="522"/>
      <c r="CL8" s="522"/>
      <c r="CM8" s="506" t="s">
        <v>10</v>
      </c>
      <c r="CN8" s="507"/>
      <c r="CO8" s="507"/>
      <c r="CP8" s="508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</row>
    <row r="9" spans="1:116">
      <c r="A9" s="517"/>
      <c r="B9" s="36"/>
      <c r="C9" s="149"/>
      <c r="D9" s="60"/>
      <c r="E9" s="512" t="s">
        <v>11</v>
      </c>
      <c r="F9" s="513"/>
      <c r="G9" s="513"/>
      <c r="H9" s="513"/>
      <c r="I9" s="513"/>
      <c r="J9" s="514"/>
      <c r="K9" s="512" t="s">
        <v>12</v>
      </c>
      <c r="L9" s="514"/>
      <c r="M9" s="512" t="s">
        <v>13</v>
      </c>
      <c r="N9" s="513"/>
      <c r="O9" s="513"/>
      <c r="P9" s="513"/>
      <c r="Q9" s="513"/>
      <c r="R9" s="513"/>
      <c r="S9" s="514"/>
      <c r="T9" s="62"/>
      <c r="U9" s="35"/>
      <c r="V9" s="512" t="s">
        <v>14</v>
      </c>
      <c r="W9" s="513"/>
      <c r="X9" s="513"/>
      <c r="Y9" s="513"/>
      <c r="Z9" s="513"/>
      <c r="AA9" s="513"/>
      <c r="AB9" s="513"/>
      <c r="AC9" s="513"/>
      <c r="AD9" s="514"/>
      <c r="AE9" s="512" t="s">
        <v>15</v>
      </c>
      <c r="AF9" s="513"/>
      <c r="AG9" s="513"/>
      <c r="AH9" s="513"/>
      <c r="AI9" s="513"/>
      <c r="AJ9" s="513"/>
      <c r="AK9" s="514"/>
      <c r="AL9" s="509" t="s">
        <v>16</v>
      </c>
      <c r="AM9" s="510"/>
      <c r="AN9" s="511"/>
      <c r="AO9" s="36"/>
      <c r="AP9" s="40"/>
      <c r="AQ9" s="512" t="s">
        <v>17</v>
      </c>
      <c r="AR9" s="513"/>
      <c r="AS9" s="513"/>
      <c r="AT9" s="513"/>
      <c r="AU9" s="514"/>
      <c r="AV9" s="512" t="s">
        <v>17</v>
      </c>
      <c r="AW9" s="513"/>
      <c r="AX9" s="513"/>
      <c r="AY9" s="513"/>
      <c r="AZ9" s="513"/>
      <c r="BA9" s="513"/>
      <c r="BB9" s="513"/>
      <c r="BC9" s="513"/>
      <c r="BD9" s="513"/>
      <c r="BE9" s="513"/>
      <c r="BF9" s="513"/>
      <c r="BG9" s="513"/>
      <c r="BH9" s="514"/>
      <c r="BI9" s="512" t="s">
        <v>12</v>
      </c>
      <c r="BJ9" s="514"/>
      <c r="BK9" s="529" t="s">
        <v>18</v>
      </c>
      <c r="BL9" s="530"/>
      <c r="BM9" s="530"/>
      <c r="BN9" s="531"/>
      <c r="BO9" s="41"/>
      <c r="BP9" s="512" t="s">
        <v>17</v>
      </c>
      <c r="BQ9" s="513"/>
      <c r="BR9" s="513"/>
      <c r="BS9" s="514"/>
      <c r="BT9" s="513"/>
      <c r="BU9" s="513"/>
      <c r="BV9" s="513"/>
      <c r="BW9" s="513"/>
      <c r="BX9" s="513"/>
      <c r="BY9" s="513"/>
      <c r="BZ9" s="513"/>
      <c r="CA9" s="513"/>
      <c r="CB9" s="513"/>
      <c r="CC9" s="513"/>
      <c r="CD9" s="513"/>
      <c r="CE9" s="513"/>
      <c r="CF9" s="514"/>
      <c r="CG9" s="526" t="s">
        <v>19</v>
      </c>
      <c r="CH9" s="532"/>
      <c r="CI9" s="525" t="s">
        <v>20</v>
      </c>
      <c r="CJ9" s="526"/>
      <c r="CK9" s="526"/>
      <c r="CL9" s="526"/>
      <c r="CM9" s="41"/>
      <c r="CN9" s="512" t="s">
        <v>17</v>
      </c>
      <c r="CO9" s="513"/>
      <c r="CP9" s="514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</row>
    <row r="10" spans="1:116">
      <c r="A10" s="517"/>
      <c r="B10" s="57" t="s">
        <v>21</v>
      </c>
      <c r="C10" s="146" t="s">
        <v>22</v>
      </c>
      <c r="D10" s="37"/>
      <c r="E10" s="36"/>
      <c r="F10" s="36"/>
      <c r="G10" s="36"/>
      <c r="H10" s="36"/>
      <c r="I10" s="36"/>
      <c r="J10" s="36"/>
      <c r="K10" s="35"/>
      <c r="L10" s="35"/>
      <c r="M10" s="36"/>
      <c r="N10" s="35"/>
      <c r="O10" s="39"/>
      <c r="P10" s="35"/>
      <c r="Q10" s="35"/>
      <c r="R10" s="35"/>
      <c r="S10" s="35"/>
      <c r="T10" s="66" t="s">
        <v>23</v>
      </c>
      <c r="U10" s="74" t="s">
        <v>24</v>
      </c>
      <c r="V10" s="64"/>
      <c r="W10" s="64"/>
      <c r="X10" s="64"/>
      <c r="Y10" s="64"/>
      <c r="Z10" s="64"/>
      <c r="AA10" s="64"/>
      <c r="AB10" s="65"/>
      <c r="AC10" s="64"/>
      <c r="AD10" s="527" t="s">
        <v>25</v>
      </c>
      <c r="AE10" s="527" t="s">
        <v>26</v>
      </c>
      <c r="AF10" s="527" t="s">
        <v>27</v>
      </c>
      <c r="AG10" s="527" t="s">
        <v>28</v>
      </c>
      <c r="AH10" s="65"/>
      <c r="AI10" s="64"/>
      <c r="AJ10" s="64"/>
      <c r="AK10" s="527" t="s">
        <v>29</v>
      </c>
      <c r="AL10" s="64"/>
      <c r="AM10" s="64"/>
      <c r="AN10" s="64"/>
      <c r="AO10" s="36" t="s">
        <v>23</v>
      </c>
      <c r="AP10" s="74" t="s">
        <v>24</v>
      </c>
      <c r="AQ10" s="35"/>
      <c r="AR10" s="35"/>
      <c r="AS10" s="35"/>
      <c r="AT10" s="35"/>
      <c r="AU10" s="35"/>
      <c r="AV10" s="35"/>
      <c r="AW10" s="42"/>
      <c r="AX10" s="39"/>
      <c r="AY10" s="35"/>
      <c r="AZ10" s="35"/>
      <c r="BA10" s="39"/>
      <c r="BB10" s="35"/>
      <c r="BC10" s="35"/>
      <c r="BD10" s="35"/>
      <c r="BE10" s="35"/>
      <c r="BF10" s="35"/>
      <c r="BG10" s="35"/>
      <c r="BH10" s="39"/>
      <c r="BI10" s="35"/>
      <c r="BJ10" s="39"/>
      <c r="BK10" s="35"/>
      <c r="BL10" s="35"/>
      <c r="BM10" s="35"/>
      <c r="BN10" s="39"/>
      <c r="BO10" s="74" t="s">
        <v>24</v>
      </c>
      <c r="BP10" s="35"/>
      <c r="BQ10" s="35"/>
      <c r="BR10" s="35"/>
      <c r="BS10" s="35"/>
      <c r="BT10" s="35"/>
      <c r="BU10" s="35"/>
      <c r="BV10" s="35"/>
      <c r="BW10" s="35"/>
      <c r="BX10" s="35"/>
      <c r="BY10" s="39"/>
      <c r="BZ10" s="35"/>
      <c r="CA10" s="35"/>
      <c r="CB10" s="35"/>
      <c r="CC10" s="35"/>
      <c r="CD10" s="35"/>
      <c r="CE10" s="35"/>
      <c r="CF10" s="39"/>
      <c r="CG10" s="39"/>
      <c r="CH10" s="39"/>
      <c r="CI10" s="35"/>
      <c r="CJ10" s="35"/>
      <c r="CK10" s="35"/>
      <c r="CL10" s="43"/>
      <c r="CM10" s="74" t="s">
        <v>24</v>
      </c>
      <c r="CN10" s="35"/>
      <c r="CO10" s="35"/>
      <c r="CP10" s="39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</row>
    <row r="11" spans="1:116">
      <c r="A11" s="517"/>
      <c r="B11" s="58" t="s">
        <v>30</v>
      </c>
      <c r="C11" s="150" t="s">
        <v>31</v>
      </c>
      <c r="D11" s="59" t="s">
        <v>24</v>
      </c>
      <c r="E11" s="63" t="s">
        <v>32</v>
      </c>
      <c r="F11" s="63" t="s">
        <v>33</v>
      </c>
      <c r="G11" s="63" t="s">
        <v>34</v>
      </c>
      <c r="H11" s="63" t="s">
        <v>35</v>
      </c>
      <c r="I11" s="63" t="s">
        <v>36</v>
      </c>
      <c r="J11" s="63" t="s">
        <v>25</v>
      </c>
      <c r="K11" s="63" t="s">
        <v>37</v>
      </c>
      <c r="L11" s="63" t="s">
        <v>38</v>
      </c>
      <c r="M11" s="63" t="s">
        <v>39</v>
      </c>
      <c r="N11" s="63" t="s">
        <v>40</v>
      </c>
      <c r="O11" s="66" t="s">
        <v>41</v>
      </c>
      <c r="P11" s="63" t="s">
        <v>42</v>
      </c>
      <c r="Q11" s="63" t="s">
        <v>43</v>
      </c>
      <c r="R11" s="63" t="s">
        <v>44</v>
      </c>
      <c r="S11" s="63" t="s">
        <v>45</v>
      </c>
      <c r="T11" s="72" t="s">
        <v>46</v>
      </c>
      <c r="U11" s="75" t="s">
        <v>47</v>
      </c>
      <c r="V11" s="63" t="s">
        <v>48</v>
      </c>
      <c r="W11" s="63" t="s">
        <v>49</v>
      </c>
      <c r="X11" s="63" t="s">
        <v>50</v>
      </c>
      <c r="Y11" s="63" t="s">
        <v>32</v>
      </c>
      <c r="Z11" s="63" t="s">
        <v>33</v>
      </c>
      <c r="AA11" s="63" t="s">
        <v>34</v>
      </c>
      <c r="AB11" s="66" t="s">
        <v>35</v>
      </c>
      <c r="AC11" s="63" t="s">
        <v>36</v>
      </c>
      <c r="AD11" s="528"/>
      <c r="AE11" s="528"/>
      <c r="AF11" s="528"/>
      <c r="AG11" s="528"/>
      <c r="AH11" s="63" t="s">
        <v>37</v>
      </c>
      <c r="AI11" s="63" t="s">
        <v>51</v>
      </c>
      <c r="AJ11" s="63" t="s">
        <v>52</v>
      </c>
      <c r="AK11" s="528"/>
      <c r="AL11" s="63" t="s">
        <v>53</v>
      </c>
      <c r="AM11" s="63" t="s">
        <v>39</v>
      </c>
      <c r="AN11" s="63" t="s">
        <v>45</v>
      </c>
      <c r="AO11" s="36" t="s">
        <v>54</v>
      </c>
      <c r="AP11" s="75" t="s">
        <v>47</v>
      </c>
      <c r="AQ11" s="63" t="s">
        <v>55</v>
      </c>
      <c r="AR11" s="63" t="s">
        <v>48</v>
      </c>
      <c r="AS11" s="63" t="s">
        <v>56</v>
      </c>
      <c r="AT11" s="63" t="s">
        <v>49</v>
      </c>
      <c r="AU11" s="63" t="s">
        <v>57</v>
      </c>
      <c r="AV11" s="63" t="s">
        <v>58</v>
      </c>
      <c r="AW11" s="76" t="s">
        <v>59</v>
      </c>
      <c r="AX11" s="66" t="s">
        <v>50</v>
      </c>
      <c r="AY11" s="63" t="s">
        <v>60</v>
      </c>
      <c r="AZ11" s="63" t="s">
        <v>61</v>
      </c>
      <c r="BA11" s="66" t="s">
        <v>62</v>
      </c>
      <c r="BB11" s="63" t="s">
        <v>63</v>
      </c>
      <c r="BC11" s="63" t="s">
        <v>64</v>
      </c>
      <c r="BD11" s="63" t="s">
        <v>65</v>
      </c>
      <c r="BE11" s="63" t="s">
        <v>66</v>
      </c>
      <c r="BF11" s="63" t="s">
        <v>67</v>
      </c>
      <c r="BG11" s="63" t="s">
        <v>68</v>
      </c>
      <c r="BH11" s="66" t="s">
        <v>25</v>
      </c>
      <c r="BI11" s="63" t="s">
        <v>69</v>
      </c>
      <c r="BJ11" s="66" t="s">
        <v>38</v>
      </c>
      <c r="BK11" s="63" t="s">
        <v>70</v>
      </c>
      <c r="BL11" s="63" t="s">
        <v>71</v>
      </c>
      <c r="BM11" s="63" t="s">
        <v>72</v>
      </c>
      <c r="BN11" s="66" t="s">
        <v>73</v>
      </c>
      <c r="BO11" s="75" t="s">
        <v>47</v>
      </c>
      <c r="BP11" s="63" t="s">
        <v>55</v>
      </c>
      <c r="BQ11" s="63" t="s">
        <v>48</v>
      </c>
      <c r="BR11" s="63" t="s">
        <v>56</v>
      </c>
      <c r="BS11" s="63" t="s">
        <v>74</v>
      </c>
      <c r="BT11" s="36" t="s">
        <v>50</v>
      </c>
      <c r="BU11" s="36" t="s">
        <v>75</v>
      </c>
      <c r="BV11" s="36" t="s">
        <v>76</v>
      </c>
      <c r="BW11" s="36" t="s">
        <v>60</v>
      </c>
      <c r="BX11" s="36" t="s">
        <v>61</v>
      </c>
      <c r="BY11" s="38" t="s">
        <v>62</v>
      </c>
      <c r="BZ11" s="36" t="s">
        <v>63</v>
      </c>
      <c r="CA11" s="36" t="s">
        <v>64</v>
      </c>
      <c r="CB11" s="36" t="s">
        <v>65</v>
      </c>
      <c r="CC11" s="36" t="s">
        <v>66</v>
      </c>
      <c r="CD11" s="36" t="s">
        <v>67</v>
      </c>
      <c r="CE11" s="36" t="s">
        <v>68</v>
      </c>
      <c r="CF11" s="38" t="s">
        <v>25</v>
      </c>
      <c r="CG11" s="38" t="s">
        <v>69</v>
      </c>
      <c r="CH11" s="38" t="s">
        <v>38</v>
      </c>
      <c r="CI11" s="36" t="s">
        <v>70</v>
      </c>
      <c r="CJ11" s="36" t="s">
        <v>71</v>
      </c>
      <c r="CK11" s="36" t="s">
        <v>72</v>
      </c>
      <c r="CL11" s="44" t="s">
        <v>73</v>
      </c>
      <c r="CM11" s="75" t="s">
        <v>47</v>
      </c>
      <c r="CN11" s="63" t="s">
        <v>55</v>
      </c>
      <c r="CO11" s="63" t="s">
        <v>48</v>
      </c>
      <c r="CP11" s="66" t="s">
        <v>25</v>
      </c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</row>
    <row r="12" spans="1:116">
      <c r="A12" s="517"/>
      <c r="B12" s="45"/>
      <c r="C12" s="145"/>
      <c r="D12" s="61" t="s">
        <v>47</v>
      </c>
      <c r="E12" s="67" t="s">
        <v>77</v>
      </c>
      <c r="F12" s="67" t="s">
        <v>78</v>
      </c>
      <c r="G12" s="67" t="s">
        <v>79</v>
      </c>
      <c r="H12" s="67" t="s">
        <v>80</v>
      </c>
      <c r="I12" s="67" t="s">
        <v>81</v>
      </c>
      <c r="J12" s="67" t="s">
        <v>82</v>
      </c>
      <c r="K12" s="67" t="s">
        <v>83</v>
      </c>
      <c r="L12" s="67" t="s">
        <v>84</v>
      </c>
      <c r="M12" s="67" t="s">
        <v>85</v>
      </c>
      <c r="N12" s="67" t="s">
        <v>86</v>
      </c>
      <c r="O12" s="68" t="s">
        <v>87</v>
      </c>
      <c r="P12" s="67" t="s">
        <v>88</v>
      </c>
      <c r="Q12" s="67" t="s">
        <v>89</v>
      </c>
      <c r="R12" s="67" t="s">
        <v>90</v>
      </c>
      <c r="S12" s="67" t="s">
        <v>82</v>
      </c>
      <c r="T12" s="48"/>
      <c r="U12" s="45"/>
      <c r="V12" s="67" t="s">
        <v>91</v>
      </c>
      <c r="W12" s="67" t="s">
        <v>92</v>
      </c>
      <c r="X12" s="67" t="s">
        <v>93</v>
      </c>
      <c r="Y12" s="67" t="s">
        <v>77</v>
      </c>
      <c r="Z12" s="67" t="s">
        <v>78</v>
      </c>
      <c r="AA12" s="67" t="s">
        <v>79</v>
      </c>
      <c r="AB12" s="68" t="s">
        <v>94</v>
      </c>
      <c r="AC12" s="67" t="s">
        <v>95</v>
      </c>
      <c r="AD12" s="67" t="s">
        <v>82</v>
      </c>
      <c r="AE12" s="67" t="s">
        <v>96</v>
      </c>
      <c r="AF12" s="67" t="s">
        <v>97</v>
      </c>
      <c r="AG12" s="67" t="s">
        <v>98</v>
      </c>
      <c r="AH12" s="67" t="s">
        <v>83</v>
      </c>
      <c r="AI12" s="67" t="s">
        <v>99</v>
      </c>
      <c r="AJ12" s="67" t="s">
        <v>100</v>
      </c>
      <c r="AK12" s="67"/>
      <c r="AL12" s="67" t="s">
        <v>101</v>
      </c>
      <c r="AM12" s="67" t="s">
        <v>85</v>
      </c>
      <c r="AN12" s="46" t="s">
        <v>102</v>
      </c>
      <c r="AO12" s="46"/>
      <c r="AP12" s="46"/>
      <c r="AQ12" s="67" t="s">
        <v>103</v>
      </c>
      <c r="AR12" s="67" t="s">
        <v>91</v>
      </c>
      <c r="AS12" s="67" t="s">
        <v>104</v>
      </c>
      <c r="AT12" s="67" t="s">
        <v>105</v>
      </c>
      <c r="AU12" s="67" t="s">
        <v>80</v>
      </c>
      <c r="AV12" s="67" t="s">
        <v>106</v>
      </c>
      <c r="AW12" s="77" t="s">
        <v>106</v>
      </c>
      <c r="AX12" s="68" t="s">
        <v>107</v>
      </c>
      <c r="AY12" s="67" t="s">
        <v>108</v>
      </c>
      <c r="AZ12" s="67" t="s">
        <v>109</v>
      </c>
      <c r="BA12" s="68" t="s">
        <v>110</v>
      </c>
      <c r="BB12" s="67"/>
      <c r="BC12" s="67" t="s">
        <v>111</v>
      </c>
      <c r="BD12" s="67" t="s">
        <v>112</v>
      </c>
      <c r="BE12" s="67" t="s">
        <v>113</v>
      </c>
      <c r="BF12" s="67" t="s">
        <v>114</v>
      </c>
      <c r="BG12" s="67" t="s">
        <v>113</v>
      </c>
      <c r="BH12" s="68" t="s">
        <v>82</v>
      </c>
      <c r="BI12" s="67" t="s">
        <v>115</v>
      </c>
      <c r="BJ12" s="68" t="s">
        <v>116</v>
      </c>
      <c r="BK12" s="67" t="s">
        <v>117</v>
      </c>
      <c r="BL12" s="67" t="s">
        <v>118</v>
      </c>
      <c r="BM12" s="67" t="s">
        <v>119</v>
      </c>
      <c r="BN12" s="68" t="s">
        <v>102</v>
      </c>
      <c r="BO12" s="46"/>
      <c r="BP12" s="67" t="s">
        <v>103</v>
      </c>
      <c r="BQ12" s="67" t="s">
        <v>91</v>
      </c>
      <c r="BR12" s="67" t="s">
        <v>104</v>
      </c>
      <c r="BS12" s="67" t="s">
        <v>82</v>
      </c>
      <c r="BT12" s="46" t="s">
        <v>107</v>
      </c>
      <c r="BU12" s="46" t="s">
        <v>120</v>
      </c>
      <c r="BV12" s="46" t="s">
        <v>121</v>
      </c>
      <c r="BW12" s="46" t="s">
        <v>108</v>
      </c>
      <c r="BX12" s="46" t="s">
        <v>109</v>
      </c>
      <c r="BY12" s="47" t="s">
        <v>110</v>
      </c>
      <c r="BZ12" s="46"/>
      <c r="CA12" s="46" t="s">
        <v>111</v>
      </c>
      <c r="CB12" s="46" t="s">
        <v>112</v>
      </c>
      <c r="CC12" s="46" t="s">
        <v>122</v>
      </c>
      <c r="CD12" s="46" t="s">
        <v>114</v>
      </c>
      <c r="CE12" s="46" t="s">
        <v>113</v>
      </c>
      <c r="CF12" s="47" t="s">
        <v>82</v>
      </c>
      <c r="CG12" s="47" t="s">
        <v>115</v>
      </c>
      <c r="CH12" s="47" t="s">
        <v>116</v>
      </c>
      <c r="CI12" s="46" t="s">
        <v>117</v>
      </c>
      <c r="CJ12" s="46" t="s">
        <v>118</v>
      </c>
      <c r="CK12" s="46" t="s">
        <v>119</v>
      </c>
      <c r="CL12" s="49" t="s">
        <v>102</v>
      </c>
      <c r="CM12" s="46"/>
      <c r="CN12" s="67" t="s">
        <v>103</v>
      </c>
      <c r="CO12" s="67" t="s">
        <v>91</v>
      </c>
      <c r="CP12" s="68" t="s">
        <v>82</v>
      </c>
      <c r="CQ12" s="96"/>
      <c r="CR12" s="96"/>
      <c r="CS12" s="96"/>
      <c r="CT12" s="96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6"/>
      <c r="DJ12" s="96"/>
      <c r="DK12" s="96"/>
      <c r="DL12" s="96"/>
    </row>
    <row r="13" spans="1:116" ht="15.75" thickBot="1">
      <c r="A13" s="519"/>
      <c r="B13" s="50"/>
      <c r="C13" s="144"/>
      <c r="D13" s="51"/>
      <c r="E13" s="69"/>
      <c r="F13" s="69"/>
      <c r="G13" s="69"/>
      <c r="H13" s="69" t="s">
        <v>123</v>
      </c>
      <c r="I13" s="69" t="s">
        <v>124</v>
      </c>
      <c r="J13" s="69"/>
      <c r="K13" s="70"/>
      <c r="L13" s="70"/>
      <c r="M13" s="69" t="s">
        <v>125</v>
      </c>
      <c r="N13" s="70"/>
      <c r="O13" s="71"/>
      <c r="P13" s="70"/>
      <c r="Q13" s="69" t="s">
        <v>126</v>
      </c>
      <c r="R13" s="69"/>
      <c r="S13" s="112" t="s">
        <v>159</v>
      </c>
      <c r="T13" s="53"/>
      <c r="U13" s="50"/>
      <c r="V13" s="69"/>
      <c r="W13" s="69"/>
      <c r="X13" s="69"/>
      <c r="Y13" s="69"/>
      <c r="Z13" s="69"/>
      <c r="AA13" s="69"/>
      <c r="AB13" s="73"/>
      <c r="AC13" s="69" t="s">
        <v>124</v>
      </c>
      <c r="AD13" s="69"/>
      <c r="AE13" s="69" t="s">
        <v>127</v>
      </c>
      <c r="AF13" s="69"/>
      <c r="AG13" s="69" t="s">
        <v>128</v>
      </c>
      <c r="AH13" s="73"/>
      <c r="AI13" s="69" t="s">
        <v>129</v>
      </c>
      <c r="AJ13" s="69"/>
      <c r="AK13" s="69" t="s">
        <v>127</v>
      </c>
      <c r="AL13" s="69"/>
      <c r="AM13" s="69" t="s">
        <v>130</v>
      </c>
      <c r="AN13" s="52"/>
      <c r="AO13" s="52"/>
      <c r="AP13" s="52"/>
      <c r="AQ13" s="69"/>
      <c r="AR13" s="69"/>
      <c r="AS13" s="69" t="s">
        <v>131</v>
      </c>
      <c r="AT13" s="69" t="s">
        <v>132</v>
      </c>
      <c r="AU13" s="69" t="s">
        <v>133</v>
      </c>
      <c r="AV13" s="69"/>
      <c r="AW13" s="78"/>
      <c r="AX13" s="73"/>
      <c r="AY13" s="69"/>
      <c r="AZ13" s="69" t="s">
        <v>134</v>
      </c>
      <c r="BA13" s="73"/>
      <c r="BB13" s="69"/>
      <c r="BC13" s="69" t="s">
        <v>135</v>
      </c>
      <c r="BD13" s="69"/>
      <c r="BE13" s="69" t="s">
        <v>136</v>
      </c>
      <c r="BF13" s="69" t="s">
        <v>137</v>
      </c>
      <c r="BG13" s="69" t="s">
        <v>138</v>
      </c>
      <c r="BH13" s="73"/>
      <c r="BI13" s="69" t="s">
        <v>139</v>
      </c>
      <c r="BJ13" s="134" t="s">
        <v>160</v>
      </c>
      <c r="BK13" s="69"/>
      <c r="BL13" s="69"/>
      <c r="BM13" s="69"/>
      <c r="BN13" s="73"/>
      <c r="BO13" s="52"/>
      <c r="BP13" s="70"/>
      <c r="BQ13" s="69"/>
      <c r="BR13" s="69" t="s">
        <v>131</v>
      </c>
      <c r="BS13" s="69"/>
      <c r="BT13" s="52"/>
      <c r="BU13" s="52" t="s">
        <v>140</v>
      </c>
      <c r="BV13" s="52" t="s">
        <v>141</v>
      </c>
      <c r="BW13" s="52"/>
      <c r="BX13" s="52" t="s">
        <v>134</v>
      </c>
      <c r="BY13" s="54"/>
      <c r="BZ13" s="52"/>
      <c r="CA13" s="52" t="s">
        <v>135</v>
      </c>
      <c r="CB13" s="52"/>
      <c r="CC13" s="52" t="s">
        <v>142</v>
      </c>
      <c r="CD13" s="52" t="s">
        <v>137</v>
      </c>
      <c r="CE13" s="52" t="s">
        <v>138</v>
      </c>
      <c r="CF13" s="54"/>
      <c r="CG13" s="54" t="s">
        <v>139</v>
      </c>
      <c r="CH13" s="54"/>
      <c r="CI13" s="52"/>
      <c r="CJ13" s="52"/>
      <c r="CK13" s="52"/>
      <c r="CL13" s="55"/>
      <c r="CM13" s="52"/>
      <c r="CN13" s="70"/>
      <c r="CO13" s="69"/>
      <c r="CP13" s="73"/>
      <c r="CQ13" s="96"/>
      <c r="CR13" s="96"/>
      <c r="CS13" s="96"/>
      <c r="CT13" s="96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6"/>
      <c r="DJ13" s="96"/>
      <c r="DK13" s="96"/>
      <c r="DL13" s="96"/>
    </row>
    <row r="14" spans="1:116" ht="18" thickTop="1">
      <c r="A14" s="523" t="s">
        <v>143</v>
      </c>
      <c r="B14" s="524"/>
      <c r="C14" s="154">
        <f>C15+C25+C35+C45</f>
        <v>118497.61699999998</v>
      </c>
      <c r="D14" s="159">
        <f>D15+D25+D35+D45</f>
        <v>101706.32999999999</v>
      </c>
      <c r="E14" s="160">
        <f>E15+E25+E35+E45</f>
        <v>0</v>
      </c>
      <c r="F14" s="161"/>
      <c r="G14" s="160">
        <f t="shared" ref="G14:T14" si="0">G15+G25+G35+G45</f>
        <v>191.87</v>
      </c>
      <c r="H14" s="160">
        <f t="shared" si="0"/>
        <v>652.6</v>
      </c>
      <c r="I14" s="160">
        <f t="shared" si="0"/>
        <v>0</v>
      </c>
      <c r="J14" s="160">
        <f t="shared" si="0"/>
        <v>0</v>
      </c>
      <c r="K14" s="160">
        <f t="shared" si="0"/>
        <v>0.4</v>
      </c>
      <c r="L14" s="160">
        <f t="shared" si="0"/>
        <v>0</v>
      </c>
      <c r="M14" s="160">
        <f t="shared" si="0"/>
        <v>0</v>
      </c>
      <c r="N14" s="160">
        <f t="shared" si="0"/>
        <v>0</v>
      </c>
      <c r="O14" s="160">
        <f t="shared" si="0"/>
        <v>0</v>
      </c>
      <c r="P14" s="160">
        <f t="shared" si="0"/>
        <v>0</v>
      </c>
      <c r="Q14" s="160">
        <f t="shared" si="0"/>
        <v>0</v>
      </c>
      <c r="R14" s="160">
        <f t="shared" si="0"/>
        <v>0</v>
      </c>
      <c r="S14" s="160">
        <f t="shared" si="0"/>
        <v>5.5</v>
      </c>
      <c r="T14" s="91">
        <f t="shared" si="0"/>
        <v>100855.95999999999</v>
      </c>
      <c r="U14" s="171">
        <f>U15+U25+U35+U45</f>
        <v>5322.2139999999999</v>
      </c>
      <c r="V14" s="160">
        <f t="shared" ref="V14:AN14" si="1">V15+V25+V35+V45</f>
        <v>0</v>
      </c>
      <c r="W14" s="160">
        <f t="shared" si="1"/>
        <v>0</v>
      </c>
      <c r="X14" s="160">
        <f t="shared" si="1"/>
        <v>0</v>
      </c>
      <c r="Y14" s="160">
        <f t="shared" si="1"/>
        <v>0.5</v>
      </c>
      <c r="Z14" s="160">
        <f t="shared" si="1"/>
        <v>0</v>
      </c>
      <c r="AA14" s="160">
        <f t="shared" si="1"/>
        <v>3.754</v>
      </c>
      <c r="AB14" s="160">
        <f t="shared" si="1"/>
        <v>0</v>
      </c>
      <c r="AC14" s="160">
        <f t="shared" si="1"/>
        <v>0</v>
      </c>
      <c r="AD14" s="160">
        <f t="shared" si="1"/>
        <v>0</v>
      </c>
      <c r="AE14" s="160">
        <f t="shared" si="1"/>
        <v>0</v>
      </c>
      <c r="AF14" s="160">
        <f t="shared" si="1"/>
        <v>0</v>
      </c>
      <c r="AG14" s="160">
        <f t="shared" si="1"/>
        <v>5317.96</v>
      </c>
      <c r="AH14" s="160">
        <f t="shared" si="1"/>
        <v>0</v>
      </c>
      <c r="AI14" s="160">
        <f t="shared" si="1"/>
        <v>0</v>
      </c>
      <c r="AJ14" s="160">
        <f t="shared" si="1"/>
        <v>0</v>
      </c>
      <c r="AK14" s="160">
        <f t="shared" si="1"/>
        <v>0</v>
      </c>
      <c r="AL14" s="160">
        <f t="shared" si="1"/>
        <v>0</v>
      </c>
      <c r="AM14" s="160">
        <f>AM15+AM25+AM35+AM45</f>
        <v>0</v>
      </c>
      <c r="AN14" s="160">
        <f t="shared" si="1"/>
        <v>0</v>
      </c>
      <c r="AO14" s="172">
        <v>0</v>
      </c>
      <c r="AP14" s="171">
        <f>AP15+AP25+AP35+AP45</f>
        <v>6424.1430000000009</v>
      </c>
      <c r="AQ14" s="160">
        <f>AQ15+AQ25+AQ35+AQ45</f>
        <v>1113.92</v>
      </c>
      <c r="AR14" s="160">
        <f t="shared" ref="AR14:BN14" si="2">AR15+AR25+AR35+AR45</f>
        <v>1956.4300000000003</v>
      </c>
      <c r="AS14" s="160">
        <f t="shared" si="2"/>
        <v>0</v>
      </c>
      <c r="AT14" s="160">
        <f t="shared" si="2"/>
        <v>0</v>
      </c>
      <c r="AU14" s="160">
        <f t="shared" si="2"/>
        <v>545.24800000000005</v>
      </c>
      <c r="AV14" s="173">
        <f t="shared" si="2"/>
        <v>55.97</v>
      </c>
      <c r="AW14" s="160">
        <f t="shared" si="2"/>
        <v>2422.2550000000001</v>
      </c>
      <c r="AX14" s="160">
        <f t="shared" si="2"/>
        <v>0</v>
      </c>
      <c r="AY14" s="160">
        <f t="shared" si="2"/>
        <v>0</v>
      </c>
      <c r="AZ14" s="160">
        <f t="shared" si="2"/>
        <v>0</v>
      </c>
      <c r="BA14" s="160">
        <f t="shared" si="2"/>
        <v>0</v>
      </c>
      <c r="BB14" s="160">
        <f t="shared" si="2"/>
        <v>122.91</v>
      </c>
      <c r="BC14" s="160">
        <f t="shared" si="2"/>
        <v>0</v>
      </c>
      <c r="BD14" s="160">
        <f t="shared" si="2"/>
        <v>0</v>
      </c>
      <c r="BE14" s="160">
        <f t="shared" si="2"/>
        <v>0</v>
      </c>
      <c r="BF14" s="160">
        <f t="shared" si="2"/>
        <v>0</v>
      </c>
      <c r="BG14" s="160">
        <f t="shared" si="2"/>
        <v>0</v>
      </c>
      <c r="BH14" s="160">
        <f t="shared" si="2"/>
        <v>14.219999999999999</v>
      </c>
      <c r="BI14" s="160">
        <f>BI15+BI25+BI35+BI45</f>
        <v>128.59</v>
      </c>
      <c r="BJ14" s="160">
        <f t="shared" si="2"/>
        <v>6.08</v>
      </c>
      <c r="BK14" s="160">
        <f t="shared" si="2"/>
        <v>0</v>
      </c>
      <c r="BL14" s="160">
        <f t="shared" si="2"/>
        <v>58.52</v>
      </c>
      <c r="BM14" s="160">
        <f t="shared" si="2"/>
        <v>0</v>
      </c>
      <c r="BN14" s="160">
        <f t="shared" si="2"/>
        <v>0</v>
      </c>
      <c r="BO14" s="171">
        <f>BO15+BO25+BO35+BO45</f>
        <v>716.12</v>
      </c>
      <c r="BP14" s="160">
        <f>BP15+BP25+BP35+BP45</f>
        <v>685.29</v>
      </c>
      <c r="BQ14" s="160">
        <f>BQ15+BQ25+BQ35+BQ45</f>
        <v>30.830000000000002</v>
      </c>
      <c r="BR14" s="160">
        <v>0</v>
      </c>
      <c r="BS14" s="174">
        <v>0</v>
      </c>
      <c r="BT14" s="175">
        <v>0</v>
      </c>
      <c r="BU14" s="175">
        <v>0</v>
      </c>
      <c r="BV14" s="175">
        <v>0</v>
      </c>
      <c r="BW14" s="175">
        <v>0</v>
      </c>
      <c r="BX14" s="175">
        <v>0</v>
      </c>
      <c r="BY14" s="175">
        <v>0</v>
      </c>
      <c r="BZ14" s="175">
        <v>0</v>
      </c>
      <c r="CA14" s="175">
        <v>0</v>
      </c>
      <c r="CB14" s="175">
        <v>0</v>
      </c>
      <c r="CC14" s="175">
        <v>0</v>
      </c>
      <c r="CD14" s="175">
        <v>0</v>
      </c>
      <c r="CE14" s="175">
        <v>0</v>
      </c>
      <c r="CF14" s="175">
        <v>0</v>
      </c>
      <c r="CG14" s="175">
        <v>0</v>
      </c>
      <c r="CH14" s="175">
        <v>0</v>
      </c>
      <c r="CI14" s="175">
        <v>0</v>
      </c>
      <c r="CJ14" s="175">
        <v>0</v>
      </c>
      <c r="CK14" s="175">
        <v>0</v>
      </c>
      <c r="CL14" s="175">
        <v>0</v>
      </c>
      <c r="CM14" s="171">
        <f>CM15+CM25+CM35+CM45</f>
        <v>4328.8099999999995</v>
      </c>
      <c r="CN14" s="160">
        <f>CN15+CN25+CN35+CN45</f>
        <v>511</v>
      </c>
      <c r="CO14" s="160">
        <f>CO15+CO25+CO35+CO45</f>
        <v>3817.8100000000004</v>
      </c>
      <c r="CP14" s="174">
        <v>0</v>
      </c>
      <c r="CQ14" s="96"/>
      <c r="CR14" s="96"/>
      <c r="CS14" s="96"/>
      <c r="CT14" s="96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6"/>
      <c r="DJ14" s="96"/>
      <c r="DK14" s="96"/>
      <c r="DL14" s="96"/>
    </row>
    <row r="15" spans="1:116">
      <c r="A15" s="56">
        <v>1</v>
      </c>
      <c r="B15" s="34" t="s">
        <v>144</v>
      </c>
      <c r="C15" s="426">
        <f>D15+U15+AP15+BO15+CM15</f>
        <v>30333.999999999996</v>
      </c>
      <c r="D15" s="162">
        <f>SUM(D16:D24)</f>
        <v>25934.199999999997</v>
      </c>
      <c r="E15" s="163">
        <f>SUM(E16:E24)</f>
        <v>0</v>
      </c>
      <c r="F15" s="163"/>
      <c r="G15" s="163">
        <f t="shared" ref="G15:S15" si="3">SUM(G16:G24)</f>
        <v>59.099999999999994</v>
      </c>
      <c r="H15" s="163">
        <f t="shared" si="3"/>
        <v>408.3</v>
      </c>
      <c r="I15" s="163">
        <f t="shared" si="3"/>
        <v>0</v>
      </c>
      <c r="J15" s="163">
        <f t="shared" si="3"/>
        <v>0</v>
      </c>
      <c r="K15" s="163">
        <f t="shared" si="3"/>
        <v>0.1</v>
      </c>
      <c r="L15" s="163">
        <f t="shared" si="3"/>
        <v>0</v>
      </c>
      <c r="M15" s="163">
        <f t="shared" si="3"/>
        <v>0</v>
      </c>
      <c r="N15" s="163">
        <f t="shared" si="3"/>
        <v>0</v>
      </c>
      <c r="O15" s="163">
        <f t="shared" si="3"/>
        <v>0</v>
      </c>
      <c r="P15" s="163">
        <f t="shared" si="3"/>
        <v>0</v>
      </c>
      <c r="Q15" s="163">
        <f t="shared" si="3"/>
        <v>0</v>
      </c>
      <c r="R15" s="163">
        <f t="shared" si="3"/>
        <v>0</v>
      </c>
      <c r="S15" s="163">
        <f t="shared" si="3"/>
        <v>1</v>
      </c>
      <c r="T15" s="85">
        <f>SUM(T16:T24)</f>
        <v>25465.699999999997</v>
      </c>
      <c r="U15" s="162">
        <f>SUM(U16:U24)</f>
        <v>1601.2</v>
      </c>
      <c r="V15" s="163">
        <f t="shared" ref="V15:AM15" si="4">SUM(V16:V24)</f>
        <v>0</v>
      </c>
      <c r="W15" s="163">
        <f t="shared" si="4"/>
        <v>0</v>
      </c>
      <c r="X15" s="163">
        <f t="shared" si="4"/>
        <v>0</v>
      </c>
      <c r="Y15" s="163">
        <f t="shared" si="4"/>
        <v>0.5</v>
      </c>
      <c r="Z15" s="163">
        <f t="shared" si="4"/>
        <v>0</v>
      </c>
      <c r="AA15" s="163">
        <f t="shared" si="4"/>
        <v>0</v>
      </c>
      <c r="AB15" s="163">
        <f t="shared" si="4"/>
        <v>0</v>
      </c>
      <c r="AC15" s="163">
        <f t="shared" si="4"/>
        <v>0</v>
      </c>
      <c r="AD15" s="163">
        <f t="shared" si="4"/>
        <v>0</v>
      </c>
      <c r="AE15" s="163">
        <f t="shared" si="4"/>
        <v>0</v>
      </c>
      <c r="AF15" s="163">
        <f t="shared" si="4"/>
        <v>0</v>
      </c>
      <c r="AG15" s="163">
        <f t="shared" si="4"/>
        <v>1600.7</v>
      </c>
      <c r="AH15" s="163">
        <f t="shared" si="4"/>
        <v>0</v>
      </c>
      <c r="AI15" s="163">
        <f t="shared" si="4"/>
        <v>0</v>
      </c>
      <c r="AJ15" s="163">
        <f t="shared" si="4"/>
        <v>0</v>
      </c>
      <c r="AK15" s="163">
        <f t="shared" si="4"/>
        <v>0</v>
      </c>
      <c r="AL15" s="163">
        <f t="shared" si="4"/>
        <v>0</v>
      </c>
      <c r="AM15" s="163">
        <f t="shared" si="4"/>
        <v>0</v>
      </c>
      <c r="AN15" s="176">
        <v>0</v>
      </c>
      <c r="AO15" s="177">
        <v>0</v>
      </c>
      <c r="AP15" s="162">
        <f t="shared" ref="AP15:BS15" si="5">SUM(AP16:AP24)</f>
        <v>1668.07</v>
      </c>
      <c r="AQ15" s="163">
        <f t="shared" si="5"/>
        <v>212.56</v>
      </c>
      <c r="AR15" s="163">
        <f t="shared" si="5"/>
        <v>657.47</v>
      </c>
      <c r="AS15" s="163">
        <f t="shared" si="5"/>
        <v>0</v>
      </c>
      <c r="AT15" s="163">
        <f t="shared" si="5"/>
        <v>0</v>
      </c>
      <c r="AU15" s="163">
        <f t="shared" si="5"/>
        <v>113.3</v>
      </c>
      <c r="AV15" s="178">
        <f t="shared" si="5"/>
        <v>16.55</v>
      </c>
      <c r="AW15" s="163">
        <f t="shared" si="5"/>
        <v>614.46</v>
      </c>
      <c r="AX15" s="163">
        <f t="shared" si="5"/>
        <v>0</v>
      </c>
      <c r="AY15" s="163">
        <f t="shared" si="5"/>
        <v>0</v>
      </c>
      <c r="AZ15" s="163">
        <f t="shared" si="5"/>
        <v>0</v>
      </c>
      <c r="BA15" s="163">
        <f t="shared" si="5"/>
        <v>0</v>
      </c>
      <c r="BB15" s="163">
        <f t="shared" si="5"/>
        <v>28.130000000000003</v>
      </c>
      <c r="BC15" s="163">
        <f t="shared" si="5"/>
        <v>0</v>
      </c>
      <c r="BD15" s="163">
        <f t="shared" si="5"/>
        <v>0</v>
      </c>
      <c r="BE15" s="163">
        <f t="shared" si="5"/>
        <v>0</v>
      </c>
      <c r="BF15" s="163">
        <f t="shared" si="5"/>
        <v>0</v>
      </c>
      <c r="BG15" s="163">
        <f t="shared" si="5"/>
        <v>0</v>
      </c>
      <c r="BH15" s="163">
        <f t="shared" si="5"/>
        <v>0.5</v>
      </c>
      <c r="BI15" s="163">
        <f t="shared" si="5"/>
        <v>24.1</v>
      </c>
      <c r="BJ15" s="163">
        <f t="shared" si="5"/>
        <v>0.4</v>
      </c>
      <c r="BK15" s="163">
        <f t="shared" si="5"/>
        <v>0</v>
      </c>
      <c r="BL15" s="163">
        <f t="shared" si="5"/>
        <v>0.6</v>
      </c>
      <c r="BM15" s="163">
        <f t="shared" si="5"/>
        <v>0</v>
      </c>
      <c r="BN15" s="163">
        <f t="shared" si="5"/>
        <v>0</v>
      </c>
      <c r="BO15" s="162">
        <f t="shared" si="5"/>
        <v>47.43</v>
      </c>
      <c r="BP15" s="163">
        <f t="shared" si="5"/>
        <v>43.400000000000006</v>
      </c>
      <c r="BQ15" s="163">
        <f t="shared" si="5"/>
        <v>4.03</v>
      </c>
      <c r="BR15" s="163">
        <f t="shared" si="5"/>
        <v>0</v>
      </c>
      <c r="BS15" s="163">
        <f t="shared" si="5"/>
        <v>0</v>
      </c>
      <c r="BT15" s="179">
        <v>0</v>
      </c>
      <c r="BU15" s="179">
        <v>0</v>
      </c>
      <c r="BV15" s="179">
        <v>0</v>
      </c>
      <c r="BW15" s="179">
        <v>0</v>
      </c>
      <c r="BX15" s="179">
        <v>0</v>
      </c>
      <c r="BY15" s="179">
        <v>0</v>
      </c>
      <c r="BZ15" s="179">
        <v>0</v>
      </c>
      <c r="CA15" s="179">
        <v>0</v>
      </c>
      <c r="CB15" s="179">
        <v>0</v>
      </c>
      <c r="CC15" s="179">
        <v>0</v>
      </c>
      <c r="CD15" s="179">
        <v>0</v>
      </c>
      <c r="CE15" s="179">
        <v>0</v>
      </c>
      <c r="CF15" s="179">
        <v>0</v>
      </c>
      <c r="CG15" s="179">
        <v>0</v>
      </c>
      <c r="CH15" s="179">
        <v>0</v>
      </c>
      <c r="CI15" s="179">
        <v>0</v>
      </c>
      <c r="CJ15" s="179">
        <v>0</v>
      </c>
      <c r="CK15" s="179">
        <v>0</v>
      </c>
      <c r="CL15" s="179">
        <v>0</v>
      </c>
      <c r="CM15" s="162">
        <f>SUM(CM16:CM24)</f>
        <v>1083.0999999999999</v>
      </c>
      <c r="CN15" s="163">
        <f>SUM(CN16:CN24)</f>
        <v>125</v>
      </c>
      <c r="CO15" s="163">
        <f>SUM(CO16:CO24)</f>
        <v>958.1</v>
      </c>
      <c r="CP15" s="434">
        <f>SUM(CP16:CP24)</f>
        <v>0</v>
      </c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</row>
    <row r="16" spans="1:116">
      <c r="A16" s="56"/>
      <c r="B16" s="433" t="s">
        <v>149</v>
      </c>
      <c r="C16" s="424">
        <f>D16+U16+AP16+BO16+CM16</f>
        <v>92.6</v>
      </c>
      <c r="D16" s="164">
        <f>SUM(E16:T16)</f>
        <v>50.4</v>
      </c>
      <c r="E16" s="165"/>
      <c r="F16" s="165"/>
      <c r="G16" s="165">
        <v>0.3</v>
      </c>
      <c r="H16" s="165"/>
      <c r="I16" s="165"/>
      <c r="J16" s="165"/>
      <c r="K16" s="165">
        <v>0.1</v>
      </c>
      <c r="L16" s="165"/>
      <c r="M16" s="165"/>
      <c r="N16" s="165"/>
      <c r="O16" s="165"/>
      <c r="P16" s="165"/>
      <c r="Q16" s="165"/>
      <c r="R16" s="165"/>
      <c r="S16" s="165"/>
      <c r="T16" s="85">
        <v>50</v>
      </c>
      <c r="U16" s="164">
        <f>SUM(V16:AN16)</f>
        <v>0</v>
      </c>
      <c r="V16" s="180"/>
      <c r="W16" s="180"/>
      <c r="X16" s="180"/>
      <c r="Y16" s="180"/>
      <c r="Z16" s="180"/>
      <c r="AA16" s="180"/>
      <c r="AB16" s="180"/>
      <c r="AC16" s="180"/>
      <c r="AD16" s="180"/>
      <c r="AE16" s="180"/>
      <c r="AF16" s="180"/>
      <c r="AG16" s="180"/>
      <c r="AH16" s="180"/>
      <c r="AI16" s="180"/>
      <c r="AJ16" s="180"/>
      <c r="AK16" s="180"/>
      <c r="AL16" s="180"/>
      <c r="AM16" s="180"/>
      <c r="AN16" s="180"/>
      <c r="AO16" s="177"/>
      <c r="AP16" s="164">
        <f>SUM(AQ16:BN16)</f>
        <v>42.2</v>
      </c>
      <c r="AQ16" s="166"/>
      <c r="AR16" s="166">
        <v>0.2</v>
      </c>
      <c r="AS16" s="166"/>
      <c r="AT16" s="166"/>
      <c r="AU16" s="181">
        <v>0</v>
      </c>
      <c r="AV16" s="182"/>
      <c r="AW16" s="166">
        <v>42</v>
      </c>
      <c r="AX16" s="166"/>
      <c r="AY16" s="166"/>
      <c r="AZ16" s="166"/>
      <c r="BA16" s="166"/>
      <c r="BB16" s="166"/>
      <c r="BC16" s="166"/>
      <c r="BD16" s="166"/>
      <c r="BE16" s="166"/>
      <c r="BF16" s="166"/>
      <c r="BG16" s="166"/>
      <c r="BH16" s="166"/>
      <c r="BI16" s="166">
        <v>0</v>
      </c>
      <c r="BJ16" s="166"/>
      <c r="BK16" s="166"/>
      <c r="BL16" s="166"/>
      <c r="BM16" s="166"/>
      <c r="BN16" s="166"/>
      <c r="BO16" s="164">
        <f>SUM(BP16:BS16)</f>
        <v>0</v>
      </c>
      <c r="BP16" s="166"/>
      <c r="BQ16" s="166"/>
      <c r="BR16" s="166"/>
      <c r="BS16" s="181"/>
      <c r="BT16" s="166"/>
      <c r="BU16" s="166"/>
      <c r="BV16" s="166"/>
      <c r="BW16" s="166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4">
        <f>SUM(CN16:CP16)</f>
        <v>0</v>
      </c>
      <c r="CN16" s="166"/>
      <c r="CO16" s="166"/>
      <c r="CP16" s="181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</row>
    <row r="17" spans="1:116">
      <c r="A17" s="56"/>
      <c r="B17" s="433" t="s">
        <v>150</v>
      </c>
      <c r="C17" s="424">
        <f t="shared" ref="C17:C24" si="6">D17+U17+AP17+BO17+CM17</f>
        <v>72.230000000000018</v>
      </c>
      <c r="D17" s="164">
        <f t="shared" ref="D17:D24" si="7">SUM(E17:T17)</f>
        <v>13.4</v>
      </c>
      <c r="E17" s="165"/>
      <c r="F17" s="165"/>
      <c r="G17" s="165"/>
      <c r="H17" s="165"/>
      <c r="I17" s="165"/>
      <c r="J17" s="165"/>
      <c r="K17" s="165"/>
      <c r="L17" s="165"/>
      <c r="M17" s="165"/>
      <c r="N17" s="165"/>
      <c r="O17" s="165"/>
      <c r="P17" s="165"/>
      <c r="Q17" s="165"/>
      <c r="R17" s="165"/>
      <c r="S17" s="165"/>
      <c r="T17" s="85">
        <v>13.4</v>
      </c>
      <c r="U17" s="164">
        <f t="shared" ref="U17:U24" si="8">SUM(V17:AN17)</f>
        <v>0</v>
      </c>
      <c r="V17" s="180"/>
      <c r="W17" s="180"/>
      <c r="X17" s="180"/>
      <c r="Y17" s="180"/>
      <c r="Z17" s="180"/>
      <c r="AA17" s="180"/>
      <c r="AB17" s="180"/>
      <c r="AC17" s="180"/>
      <c r="AD17" s="180"/>
      <c r="AE17" s="180"/>
      <c r="AF17" s="180"/>
      <c r="AG17" s="180"/>
      <c r="AH17" s="180"/>
      <c r="AI17" s="180"/>
      <c r="AJ17" s="180"/>
      <c r="AK17" s="180"/>
      <c r="AL17" s="180"/>
      <c r="AM17" s="180"/>
      <c r="AN17" s="180"/>
      <c r="AO17" s="177"/>
      <c r="AP17" s="164">
        <f t="shared" ref="AP17:AP24" si="9">SUM(AQ17:BN17)</f>
        <v>58.600000000000009</v>
      </c>
      <c r="AQ17" s="166">
        <v>0.4</v>
      </c>
      <c r="AR17" s="166">
        <v>7.6</v>
      </c>
      <c r="AS17" s="166"/>
      <c r="AT17" s="166"/>
      <c r="AU17" s="181">
        <v>0.6</v>
      </c>
      <c r="AV17" s="182"/>
      <c r="AW17" s="166">
        <v>48.6</v>
      </c>
      <c r="AX17" s="166"/>
      <c r="AY17" s="166"/>
      <c r="AZ17" s="166"/>
      <c r="BA17" s="166"/>
      <c r="BB17" s="166">
        <v>0.4</v>
      </c>
      <c r="BC17" s="166"/>
      <c r="BD17" s="166"/>
      <c r="BE17" s="166"/>
      <c r="BF17" s="166"/>
      <c r="BG17" s="166"/>
      <c r="BH17" s="166"/>
      <c r="BI17" s="166">
        <v>0.2</v>
      </c>
      <c r="BJ17" s="166">
        <v>0.2</v>
      </c>
      <c r="BK17" s="166"/>
      <c r="BL17" s="166">
        <v>0.6</v>
      </c>
      <c r="BM17" s="166"/>
      <c r="BN17" s="166"/>
      <c r="BO17" s="164">
        <f t="shared" ref="BO17:BO24" si="10">SUM(BP17:BS17)</f>
        <v>0.23</v>
      </c>
      <c r="BP17" s="166">
        <v>0.2</v>
      </c>
      <c r="BQ17" s="166">
        <v>0.03</v>
      </c>
      <c r="BR17" s="166"/>
      <c r="BS17" s="181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4">
        <f t="shared" ref="CM17:CM24" si="11">SUM(CN17:CP17)</f>
        <v>0</v>
      </c>
      <c r="CN17" s="166"/>
      <c r="CO17" s="166"/>
      <c r="CP17" s="181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</row>
    <row r="18" spans="1:116">
      <c r="A18" s="56"/>
      <c r="B18" s="433" t="s">
        <v>151</v>
      </c>
      <c r="C18" s="424">
        <f t="shared" si="6"/>
        <v>900.50000000000011</v>
      </c>
      <c r="D18" s="164">
        <f t="shared" si="7"/>
        <v>0</v>
      </c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85"/>
      <c r="U18" s="164">
        <f t="shared" si="8"/>
        <v>0</v>
      </c>
      <c r="V18" s="180"/>
      <c r="W18" s="180"/>
      <c r="X18" s="180"/>
      <c r="Y18" s="180"/>
      <c r="Z18" s="180"/>
      <c r="AA18" s="180"/>
      <c r="AB18" s="180"/>
      <c r="AC18" s="180"/>
      <c r="AD18" s="180"/>
      <c r="AE18" s="180"/>
      <c r="AF18" s="180"/>
      <c r="AG18" s="180"/>
      <c r="AH18" s="180"/>
      <c r="AI18" s="180"/>
      <c r="AJ18" s="180"/>
      <c r="AK18" s="180"/>
      <c r="AL18" s="180"/>
      <c r="AM18" s="180"/>
      <c r="AN18" s="180"/>
      <c r="AO18" s="177"/>
      <c r="AP18" s="164">
        <f t="shared" si="9"/>
        <v>842.7</v>
      </c>
      <c r="AQ18" s="166">
        <v>121.9</v>
      </c>
      <c r="AR18" s="166">
        <v>354.9</v>
      </c>
      <c r="AS18" s="166"/>
      <c r="AT18" s="166"/>
      <c r="AU18" s="181">
        <v>40.200000000000003</v>
      </c>
      <c r="AV18" s="182"/>
      <c r="AW18" s="166">
        <v>325.60000000000002</v>
      </c>
      <c r="AX18" s="166"/>
      <c r="AY18" s="166"/>
      <c r="AZ18" s="166"/>
      <c r="BA18" s="166"/>
      <c r="BB18" s="166"/>
      <c r="BC18" s="166"/>
      <c r="BD18" s="166"/>
      <c r="BE18" s="166"/>
      <c r="BF18" s="166"/>
      <c r="BG18" s="166"/>
      <c r="BH18" s="166"/>
      <c r="BI18" s="166">
        <v>0.1</v>
      </c>
      <c r="BJ18" s="166"/>
      <c r="BK18" s="166"/>
      <c r="BL18" s="166"/>
      <c r="BM18" s="166"/>
      <c r="BN18" s="166"/>
      <c r="BO18" s="164">
        <f t="shared" si="10"/>
        <v>40.200000000000003</v>
      </c>
      <c r="BP18" s="166">
        <v>40.200000000000003</v>
      </c>
      <c r="BQ18" s="166"/>
      <c r="BR18" s="166"/>
      <c r="BS18" s="181"/>
      <c r="BT18" s="166"/>
      <c r="BU18" s="166"/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4">
        <f t="shared" si="11"/>
        <v>17.600000000000001</v>
      </c>
      <c r="CN18" s="166"/>
      <c r="CO18" s="166">
        <v>17.600000000000001</v>
      </c>
      <c r="CP18" s="181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</row>
    <row r="19" spans="1:116">
      <c r="A19" s="56"/>
      <c r="B19" s="433" t="s">
        <v>152</v>
      </c>
      <c r="C19" s="424">
        <f t="shared" si="6"/>
        <v>966.77</v>
      </c>
      <c r="D19" s="164">
        <f t="shared" si="7"/>
        <v>0</v>
      </c>
      <c r="E19" s="165"/>
      <c r="F19" s="165"/>
      <c r="G19" s="165"/>
      <c r="H19" s="165"/>
      <c r="I19" s="165"/>
      <c r="J19" s="165"/>
      <c r="K19" s="165"/>
      <c r="L19" s="165"/>
      <c r="M19" s="165"/>
      <c r="N19" s="165"/>
      <c r="O19" s="165"/>
      <c r="P19" s="165"/>
      <c r="Q19" s="165"/>
      <c r="R19" s="165"/>
      <c r="S19" s="165"/>
      <c r="T19" s="85"/>
      <c r="U19" s="164">
        <f t="shared" si="8"/>
        <v>922.5</v>
      </c>
      <c r="V19" s="180"/>
      <c r="W19" s="180"/>
      <c r="X19" s="180"/>
      <c r="Y19" s="180">
        <v>0.5</v>
      </c>
      <c r="Z19" s="180"/>
      <c r="AA19" s="180"/>
      <c r="AB19" s="180"/>
      <c r="AC19" s="180"/>
      <c r="AD19" s="180"/>
      <c r="AE19" s="180"/>
      <c r="AF19" s="180"/>
      <c r="AG19" s="180">
        <v>922</v>
      </c>
      <c r="AH19" s="180"/>
      <c r="AI19" s="180"/>
      <c r="AJ19" s="180"/>
      <c r="AK19" s="180"/>
      <c r="AL19" s="180"/>
      <c r="AM19" s="180"/>
      <c r="AN19" s="180"/>
      <c r="AO19" s="177"/>
      <c r="AP19" s="164">
        <f t="shared" si="9"/>
        <v>44.27000000000001</v>
      </c>
      <c r="AQ19" s="166"/>
      <c r="AR19" s="166">
        <v>5.21</v>
      </c>
      <c r="AS19" s="166"/>
      <c r="AT19" s="166"/>
      <c r="AU19" s="181">
        <v>30.14</v>
      </c>
      <c r="AV19" s="182">
        <v>0.2</v>
      </c>
      <c r="AW19" s="166">
        <v>7.27</v>
      </c>
      <c r="AX19" s="166"/>
      <c r="AY19" s="166"/>
      <c r="AZ19" s="166"/>
      <c r="BA19" s="166"/>
      <c r="BB19" s="166">
        <v>1.45</v>
      </c>
      <c r="BC19" s="166"/>
      <c r="BD19" s="166"/>
      <c r="BE19" s="166"/>
      <c r="BF19" s="166"/>
      <c r="BG19" s="166"/>
      <c r="BH19" s="166"/>
      <c r="BI19" s="166"/>
      <c r="BJ19" s="166"/>
      <c r="BK19" s="166"/>
      <c r="BL19" s="166"/>
      <c r="BM19" s="166"/>
      <c r="BN19" s="166"/>
      <c r="BO19" s="164">
        <f t="shared" si="10"/>
        <v>0</v>
      </c>
      <c r="BP19" s="166"/>
      <c r="BQ19" s="166"/>
      <c r="BR19" s="166"/>
      <c r="BS19" s="181"/>
      <c r="BT19" s="166"/>
      <c r="BU19" s="166"/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4">
        <f t="shared" si="11"/>
        <v>0</v>
      </c>
      <c r="CN19" s="166"/>
      <c r="CO19" s="166"/>
      <c r="CP19" s="181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  <c r="DL19" s="98"/>
    </row>
    <row r="20" spans="1:116">
      <c r="A20" s="56"/>
      <c r="B20" s="433" t="s">
        <v>153</v>
      </c>
      <c r="C20" s="424">
        <f t="shared" si="6"/>
        <v>1145.23</v>
      </c>
      <c r="D20" s="164">
        <f t="shared" si="7"/>
        <v>475.3</v>
      </c>
      <c r="E20" s="165"/>
      <c r="F20" s="165"/>
      <c r="G20" s="165">
        <v>58.8</v>
      </c>
      <c r="H20" s="165">
        <v>408.3</v>
      </c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>
        <v>1</v>
      </c>
      <c r="T20" s="85">
        <v>7.2</v>
      </c>
      <c r="U20" s="164">
        <f t="shared" si="8"/>
        <v>648.70000000000005</v>
      </c>
      <c r="V20" s="180"/>
      <c r="W20" s="180"/>
      <c r="X20" s="180"/>
      <c r="Y20" s="180"/>
      <c r="Z20" s="180"/>
      <c r="AA20" s="180"/>
      <c r="AB20" s="180"/>
      <c r="AC20" s="180"/>
      <c r="AD20" s="180"/>
      <c r="AE20" s="180"/>
      <c r="AF20" s="180"/>
      <c r="AG20" s="180">
        <v>648.70000000000005</v>
      </c>
      <c r="AH20" s="180"/>
      <c r="AI20" s="180"/>
      <c r="AJ20" s="180"/>
      <c r="AK20" s="180"/>
      <c r="AL20" s="180"/>
      <c r="AM20" s="180"/>
      <c r="AN20" s="180"/>
      <c r="AO20" s="177"/>
      <c r="AP20" s="164">
        <f t="shared" si="9"/>
        <v>13.729999999999999</v>
      </c>
      <c r="AQ20" s="166">
        <v>0.71</v>
      </c>
      <c r="AR20" s="166">
        <v>5.62</v>
      </c>
      <c r="AS20" s="166"/>
      <c r="AT20" s="166"/>
      <c r="AU20" s="181">
        <v>0.2</v>
      </c>
      <c r="AV20" s="182"/>
      <c r="AW20" s="166">
        <v>6.9</v>
      </c>
      <c r="AX20" s="166"/>
      <c r="AY20" s="166"/>
      <c r="AZ20" s="166"/>
      <c r="BA20" s="166"/>
      <c r="BB20" s="166"/>
      <c r="BC20" s="166"/>
      <c r="BD20" s="166"/>
      <c r="BE20" s="166"/>
      <c r="BF20" s="166"/>
      <c r="BG20" s="166"/>
      <c r="BH20" s="166"/>
      <c r="BI20" s="166">
        <v>0.1</v>
      </c>
      <c r="BJ20" s="166">
        <v>0.2</v>
      </c>
      <c r="BK20" s="166"/>
      <c r="BL20" s="166"/>
      <c r="BM20" s="166"/>
      <c r="BN20" s="166"/>
      <c r="BO20" s="164">
        <f t="shared" si="10"/>
        <v>0</v>
      </c>
      <c r="BP20" s="166"/>
      <c r="BQ20" s="166"/>
      <c r="BR20" s="166"/>
      <c r="BS20" s="181"/>
      <c r="BT20" s="166"/>
      <c r="BU20" s="166"/>
      <c r="BV20" s="166"/>
      <c r="BW20" s="166"/>
      <c r="BX20" s="166"/>
      <c r="BY20" s="166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4">
        <f t="shared" si="11"/>
        <v>7.5</v>
      </c>
      <c r="CN20" s="166"/>
      <c r="CO20" s="166">
        <v>7.5</v>
      </c>
      <c r="CP20" s="181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  <c r="DL20" s="98"/>
    </row>
    <row r="21" spans="1:116">
      <c r="A21" s="56"/>
      <c r="B21" s="433" t="s">
        <v>154</v>
      </c>
      <c r="C21" s="424">
        <f t="shared" si="6"/>
        <v>89</v>
      </c>
      <c r="D21" s="164">
        <f t="shared" si="7"/>
        <v>0</v>
      </c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85"/>
      <c r="U21" s="164">
        <f t="shared" si="8"/>
        <v>30</v>
      </c>
      <c r="V21" s="180"/>
      <c r="W21" s="180"/>
      <c r="X21" s="180"/>
      <c r="Y21" s="180"/>
      <c r="Z21" s="180"/>
      <c r="AA21" s="180"/>
      <c r="AB21" s="180"/>
      <c r="AC21" s="180"/>
      <c r="AD21" s="180"/>
      <c r="AE21" s="180"/>
      <c r="AF21" s="180"/>
      <c r="AG21" s="180">
        <v>30</v>
      </c>
      <c r="AH21" s="180"/>
      <c r="AI21" s="180"/>
      <c r="AJ21" s="180"/>
      <c r="AK21" s="180"/>
      <c r="AL21" s="180"/>
      <c r="AM21" s="180"/>
      <c r="AN21" s="180"/>
      <c r="AO21" s="177"/>
      <c r="AP21" s="164">
        <f t="shared" si="9"/>
        <v>59</v>
      </c>
      <c r="AQ21" s="166"/>
      <c r="AR21" s="166">
        <v>15</v>
      </c>
      <c r="AS21" s="166"/>
      <c r="AT21" s="166"/>
      <c r="AU21" s="181">
        <v>10</v>
      </c>
      <c r="AV21" s="182"/>
      <c r="AW21" s="166">
        <v>15</v>
      </c>
      <c r="AX21" s="166"/>
      <c r="AY21" s="166"/>
      <c r="AZ21" s="166"/>
      <c r="BA21" s="166"/>
      <c r="BB21" s="166">
        <v>2</v>
      </c>
      <c r="BC21" s="166"/>
      <c r="BD21" s="166"/>
      <c r="BE21" s="166"/>
      <c r="BF21" s="166"/>
      <c r="BG21" s="166"/>
      <c r="BH21" s="166"/>
      <c r="BI21" s="166">
        <v>17</v>
      </c>
      <c r="BJ21" s="166"/>
      <c r="BK21" s="166"/>
      <c r="BL21" s="166"/>
      <c r="BM21" s="166"/>
      <c r="BN21" s="166"/>
      <c r="BO21" s="164">
        <f t="shared" si="10"/>
        <v>0</v>
      </c>
      <c r="BP21" s="166"/>
      <c r="BQ21" s="166"/>
      <c r="BR21" s="166"/>
      <c r="BS21" s="181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64">
        <f t="shared" si="11"/>
        <v>0</v>
      </c>
      <c r="CN21" s="166"/>
      <c r="CO21" s="166"/>
      <c r="CP21" s="181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  <c r="DL21" s="98"/>
    </row>
    <row r="22" spans="1:116">
      <c r="A22" s="56"/>
      <c r="B22" s="433" t="s">
        <v>155</v>
      </c>
      <c r="C22" s="424">
        <f t="shared" si="6"/>
        <v>25397.41</v>
      </c>
      <c r="D22" s="164">
        <f t="shared" si="7"/>
        <v>25395.1</v>
      </c>
      <c r="E22" s="165"/>
      <c r="F22" s="165"/>
      <c r="G22" s="165"/>
      <c r="H22" s="165"/>
      <c r="I22" s="165"/>
      <c r="J22" s="165"/>
      <c r="K22" s="165"/>
      <c r="L22" s="165"/>
      <c r="M22" s="165"/>
      <c r="N22" s="165"/>
      <c r="O22" s="165"/>
      <c r="P22" s="165"/>
      <c r="Q22" s="165"/>
      <c r="R22" s="165"/>
      <c r="S22" s="165"/>
      <c r="T22" s="85">
        <v>25395.1</v>
      </c>
      <c r="U22" s="164">
        <f t="shared" si="8"/>
        <v>0</v>
      </c>
      <c r="V22" s="180"/>
      <c r="W22" s="180"/>
      <c r="X22" s="180"/>
      <c r="Y22" s="180"/>
      <c r="Z22" s="180"/>
      <c r="AA22" s="180"/>
      <c r="AB22" s="180"/>
      <c r="AC22" s="180"/>
      <c r="AD22" s="180"/>
      <c r="AE22" s="180"/>
      <c r="AF22" s="180"/>
      <c r="AG22" s="180"/>
      <c r="AH22" s="180"/>
      <c r="AI22" s="180"/>
      <c r="AJ22" s="180"/>
      <c r="AK22" s="180"/>
      <c r="AL22" s="180"/>
      <c r="AM22" s="180"/>
      <c r="AN22" s="180"/>
      <c r="AO22" s="177"/>
      <c r="AP22" s="164">
        <f t="shared" si="9"/>
        <v>2.31</v>
      </c>
      <c r="AQ22" s="166"/>
      <c r="AR22" s="166">
        <v>0.08</v>
      </c>
      <c r="AS22" s="166"/>
      <c r="AT22" s="166"/>
      <c r="AU22" s="181"/>
      <c r="AV22" s="182"/>
      <c r="AW22" s="166">
        <v>2.2000000000000002</v>
      </c>
      <c r="AX22" s="166"/>
      <c r="AY22" s="166"/>
      <c r="AZ22" s="166"/>
      <c r="BA22" s="166"/>
      <c r="BB22" s="166"/>
      <c r="BC22" s="166"/>
      <c r="BD22" s="166"/>
      <c r="BE22" s="166"/>
      <c r="BF22" s="166"/>
      <c r="BG22" s="166"/>
      <c r="BH22" s="166"/>
      <c r="BI22" s="166">
        <v>0.03</v>
      </c>
      <c r="BJ22" s="166"/>
      <c r="BK22" s="166"/>
      <c r="BL22" s="166"/>
      <c r="BM22" s="166"/>
      <c r="BN22" s="166"/>
      <c r="BO22" s="164">
        <f t="shared" si="10"/>
        <v>0</v>
      </c>
      <c r="BP22" s="166"/>
      <c r="BQ22" s="166"/>
      <c r="BR22" s="166"/>
      <c r="BS22" s="181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4">
        <f t="shared" si="11"/>
        <v>0</v>
      </c>
      <c r="CN22" s="166"/>
      <c r="CO22" s="166"/>
      <c r="CP22" s="181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  <c r="DL22" s="98"/>
    </row>
    <row r="23" spans="1:116">
      <c r="A23" s="56"/>
      <c r="B23" s="433" t="s">
        <v>156</v>
      </c>
      <c r="C23" s="424">
        <f t="shared" si="6"/>
        <v>214.23999999999998</v>
      </c>
      <c r="D23" s="164">
        <f t="shared" si="7"/>
        <v>0</v>
      </c>
      <c r="E23" s="165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85"/>
      <c r="U23" s="164">
        <f t="shared" si="8"/>
        <v>0</v>
      </c>
      <c r="V23" s="180"/>
      <c r="W23" s="180"/>
      <c r="X23" s="180"/>
      <c r="Y23" s="180"/>
      <c r="Z23" s="180"/>
      <c r="AA23" s="180"/>
      <c r="AB23" s="180"/>
      <c r="AC23" s="180"/>
      <c r="AD23" s="180"/>
      <c r="AE23" s="180"/>
      <c r="AF23" s="180"/>
      <c r="AG23" s="180">
        <v>0</v>
      </c>
      <c r="AH23" s="180"/>
      <c r="AI23" s="180"/>
      <c r="AJ23" s="180"/>
      <c r="AK23" s="180"/>
      <c r="AL23" s="180"/>
      <c r="AM23" s="180"/>
      <c r="AN23" s="180"/>
      <c r="AO23" s="177"/>
      <c r="AP23" s="164">
        <f t="shared" si="9"/>
        <v>214.23999999999998</v>
      </c>
      <c r="AQ23" s="166">
        <v>4.55</v>
      </c>
      <c r="AR23" s="166">
        <v>64.86</v>
      </c>
      <c r="AS23" s="166"/>
      <c r="AT23" s="166"/>
      <c r="AU23" s="181">
        <v>32.159999999999997</v>
      </c>
      <c r="AV23" s="182">
        <v>16.350000000000001</v>
      </c>
      <c r="AW23" s="166">
        <v>65.37</v>
      </c>
      <c r="AX23" s="166"/>
      <c r="AY23" s="166"/>
      <c r="AZ23" s="166"/>
      <c r="BA23" s="166"/>
      <c r="BB23" s="166">
        <v>24.28</v>
      </c>
      <c r="BC23" s="166"/>
      <c r="BD23" s="166"/>
      <c r="BE23" s="166"/>
      <c r="BF23" s="166"/>
      <c r="BG23" s="166"/>
      <c r="BH23" s="166"/>
      <c r="BI23" s="166">
        <v>6.67</v>
      </c>
      <c r="BJ23" s="166"/>
      <c r="BK23" s="166"/>
      <c r="BL23" s="166"/>
      <c r="BM23" s="166"/>
      <c r="BN23" s="166"/>
      <c r="BO23" s="164">
        <f t="shared" si="10"/>
        <v>0</v>
      </c>
      <c r="BP23" s="166"/>
      <c r="BQ23" s="166"/>
      <c r="BR23" s="166"/>
      <c r="BS23" s="181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4">
        <f t="shared" si="11"/>
        <v>0</v>
      </c>
      <c r="CN23" s="166"/>
      <c r="CO23" s="166"/>
      <c r="CP23" s="181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</row>
    <row r="24" spans="1:116">
      <c r="A24" s="56"/>
      <c r="B24" s="433" t="s">
        <v>157</v>
      </c>
      <c r="C24" s="424">
        <f t="shared" si="6"/>
        <v>1456.02</v>
      </c>
      <c r="D24" s="164">
        <f t="shared" si="7"/>
        <v>0</v>
      </c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85"/>
      <c r="U24" s="164">
        <f t="shared" si="8"/>
        <v>0</v>
      </c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77"/>
      <c r="AP24" s="164">
        <f t="shared" si="9"/>
        <v>391.02</v>
      </c>
      <c r="AQ24" s="166">
        <v>85</v>
      </c>
      <c r="AR24" s="166">
        <v>204</v>
      </c>
      <c r="AS24" s="166"/>
      <c r="AT24" s="166"/>
      <c r="AU24" s="181"/>
      <c r="AV24" s="182"/>
      <c r="AW24" s="166">
        <v>101.52</v>
      </c>
      <c r="AX24" s="166"/>
      <c r="AY24" s="166"/>
      <c r="AZ24" s="166"/>
      <c r="BA24" s="166"/>
      <c r="BB24" s="166"/>
      <c r="BC24" s="166"/>
      <c r="BD24" s="166"/>
      <c r="BE24" s="166"/>
      <c r="BF24" s="166"/>
      <c r="BG24" s="166"/>
      <c r="BH24" s="166">
        <v>0.5</v>
      </c>
      <c r="BI24" s="166"/>
      <c r="BJ24" s="166"/>
      <c r="BK24" s="166"/>
      <c r="BL24" s="166"/>
      <c r="BM24" s="166"/>
      <c r="BN24" s="166"/>
      <c r="BO24" s="164">
        <f t="shared" si="10"/>
        <v>7</v>
      </c>
      <c r="BP24" s="166">
        <v>3</v>
      </c>
      <c r="BQ24" s="166">
        <v>4</v>
      </c>
      <c r="BR24" s="166"/>
      <c r="BS24" s="181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4">
        <f t="shared" si="11"/>
        <v>1058</v>
      </c>
      <c r="CN24" s="166">
        <v>125</v>
      </c>
      <c r="CO24" s="166">
        <v>933</v>
      </c>
      <c r="CP24" s="181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</row>
    <row r="25" spans="1:116">
      <c r="A25" s="34">
        <v>2</v>
      </c>
      <c r="B25" s="34" t="s">
        <v>145</v>
      </c>
      <c r="C25" s="426">
        <f>D25+U25+AP25+BO25+CM25</f>
        <v>30241.760000000002</v>
      </c>
      <c r="D25" s="162">
        <f>SUM(D26:D34)</f>
        <v>26314.62</v>
      </c>
      <c r="E25" s="163">
        <f t="shared" ref="E25:S25" si="12">SUM(E26:E34)</f>
        <v>0</v>
      </c>
      <c r="F25" s="163">
        <f t="shared" si="12"/>
        <v>0</v>
      </c>
      <c r="G25" s="163">
        <f t="shared" si="12"/>
        <v>60.62</v>
      </c>
      <c r="H25" s="163">
        <f t="shared" si="12"/>
        <v>57.8</v>
      </c>
      <c r="I25" s="163">
        <f t="shared" si="12"/>
        <v>0</v>
      </c>
      <c r="J25" s="163">
        <f t="shared" si="12"/>
        <v>0</v>
      </c>
      <c r="K25" s="163">
        <f t="shared" si="12"/>
        <v>0.2</v>
      </c>
      <c r="L25" s="163">
        <f t="shared" si="12"/>
        <v>0</v>
      </c>
      <c r="M25" s="163">
        <f t="shared" si="12"/>
        <v>0</v>
      </c>
      <c r="N25" s="163">
        <f t="shared" si="12"/>
        <v>0</v>
      </c>
      <c r="O25" s="163">
        <f t="shared" si="12"/>
        <v>0</v>
      </c>
      <c r="P25" s="163">
        <f t="shared" si="12"/>
        <v>0</v>
      </c>
      <c r="Q25" s="163">
        <f t="shared" si="12"/>
        <v>0</v>
      </c>
      <c r="R25" s="163">
        <f t="shared" si="12"/>
        <v>0</v>
      </c>
      <c r="S25" s="163">
        <f t="shared" si="12"/>
        <v>1.5</v>
      </c>
      <c r="T25" s="85">
        <f>SUM(T26:T34)</f>
        <v>26194.5</v>
      </c>
      <c r="U25" s="162">
        <f>SUM(U26:U34)</f>
        <v>1123</v>
      </c>
      <c r="V25" s="163">
        <f t="shared" ref="V25:AN25" si="13">SUM(V26:V34)</f>
        <v>0</v>
      </c>
      <c r="W25" s="163">
        <f t="shared" si="13"/>
        <v>0</v>
      </c>
      <c r="X25" s="163">
        <f t="shared" si="13"/>
        <v>0</v>
      </c>
      <c r="Y25" s="163">
        <f t="shared" si="13"/>
        <v>0</v>
      </c>
      <c r="Z25" s="163">
        <f t="shared" si="13"/>
        <v>0</v>
      </c>
      <c r="AA25" s="163">
        <f t="shared" si="13"/>
        <v>0</v>
      </c>
      <c r="AB25" s="163">
        <f t="shared" si="13"/>
        <v>0</v>
      </c>
      <c r="AC25" s="163">
        <f t="shared" si="13"/>
        <v>0</v>
      </c>
      <c r="AD25" s="163">
        <f t="shared" si="13"/>
        <v>0</v>
      </c>
      <c r="AE25" s="163">
        <f t="shared" si="13"/>
        <v>0</v>
      </c>
      <c r="AF25" s="163">
        <f t="shared" si="13"/>
        <v>0</v>
      </c>
      <c r="AG25" s="163">
        <f t="shared" si="13"/>
        <v>1123</v>
      </c>
      <c r="AH25" s="163">
        <f t="shared" si="13"/>
        <v>0</v>
      </c>
      <c r="AI25" s="163">
        <f t="shared" si="13"/>
        <v>0</v>
      </c>
      <c r="AJ25" s="163">
        <f t="shared" si="13"/>
        <v>0</v>
      </c>
      <c r="AK25" s="163">
        <f t="shared" si="13"/>
        <v>0</v>
      </c>
      <c r="AL25" s="163">
        <f t="shared" si="13"/>
        <v>0</v>
      </c>
      <c r="AM25" s="163">
        <f t="shared" si="13"/>
        <v>0</v>
      </c>
      <c r="AN25" s="163">
        <f t="shared" si="13"/>
        <v>0</v>
      </c>
      <c r="AO25" s="177">
        <v>0</v>
      </c>
      <c r="AP25" s="162">
        <f t="shared" ref="AP25:BS25" si="14">SUM(AP26:AP34)</f>
        <v>1576.4500000000003</v>
      </c>
      <c r="AQ25" s="163">
        <f t="shared" si="14"/>
        <v>369.53000000000003</v>
      </c>
      <c r="AR25" s="163">
        <f t="shared" si="14"/>
        <v>437.45</v>
      </c>
      <c r="AS25" s="163">
        <f t="shared" si="14"/>
        <v>0</v>
      </c>
      <c r="AT25" s="163">
        <f t="shared" si="14"/>
        <v>0</v>
      </c>
      <c r="AU25" s="163">
        <f t="shared" si="14"/>
        <v>84.23</v>
      </c>
      <c r="AV25" s="163">
        <f t="shared" si="14"/>
        <v>15.84</v>
      </c>
      <c r="AW25" s="163">
        <f t="shared" si="14"/>
        <v>578.75</v>
      </c>
      <c r="AX25" s="163">
        <f t="shared" si="14"/>
        <v>0</v>
      </c>
      <c r="AY25" s="163">
        <f t="shared" si="14"/>
        <v>0</v>
      </c>
      <c r="AZ25" s="163">
        <f t="shared" si="14"/>
        <v>0</v>
      </c>
      <c r="BA25" s="163">
        <f t="shared" si="14"/>
        <v>0</v>
      </c>
      <c r="BB25" s="163">
        <f t="shared" si="14"/>
        <v>31.34</v>
      </c>
      <c r="BC25" s="163">
        <f t="shared" si="14"/>
        <v>0</v>
      </c>
      <c r="BD25" s="163">
        <f t="shared" si="14"/>
        <v>0</v>
      </c>
      <c r="BE25" s="163">
        <f t="shared" si="14"/>
        <v>0</v>
      </c>
      <c r="BF25" s="163">
        <f t="shared" si="14"/>
        <v>0</v>
      </c>
      <c r="BG25" s="163">
        <f t="shared" si="14"/>
        <v>0</v>
      </c>
      <c r="BH25" s="163">
        <f t="shared" si="14"/>
        <v>0</v>
      </c>
      <c r="BI25" s="163">
        <f t="shared" si="14"/>
        <v>35.630000000000003</v>
      </c>
      <c r="BJ25" s="163">
        <f t="shared" si="14"/>
        <v>5.68</v>
      </c>
      <c r="BK25" s="163">
        <f t="shared" si="14"/>
        <v>0</v>
      </c>
      <c r="BL25" s="163">
        <f t="shared" si="14"/>
        <v>18</v>
      </c>
      <c r="BM25" s="163">
        <f t="shared" si="14"/>
        <v>0</v>
      </c>
      <c r="BN25" s="163">
        <f t="shared" si="14"/>
        <v>0</v>
      </c>
      <c r="BO25" s="162">
        <f t="shared" si="14"/>
        <v>134.61000000000001</v>
      </c>
      <c r="BP25" s="163">
        <f t="shared" si="14"/>
        <v>123.31</v>
      </c>
      <c r="BQ25" s="163">
        <f t="shared" si="14"/>
        <v>11.3</v>
      </c>
      <c r="BR25" s="163">
        <f t="shared" si="14"/>
        <v>0</v>
      </c>
      <c r="BS25" s="163">
        <f t="shared" si="14"/>
        <v>0</v>
      </c>
      <c r="BT25" s="179">
        <v>0</v>
      </c>
      <c r="BU25" s="179">
        <v>0</v>
      </c>
      <c r="BV25" s="179">
        <v>0</v>
      </c>
      <c r="BW25" s="179">
        <v>0</v>
      </c>
      <c r="BX25" s="179">
        <v>0</v>
      </c>
      <c r="BY25" s="179">
        <v>0</v>
      </c>
      <c r="BZ25" s="179">
        <v>0</v>
      </c>
      <c r="CA25" s="179">
        <v>0</v>
      </c>
      <c r="CB25" s="179">
        <v>0</v>
      </c>
      <c r="CC25" s="179">
        <v>0</v>
      </c>
      <c r="CD25" s="179">
        <v>0</v>
      </c>
      <c r="CE25" s="179">
        <v>0</v>
      </c>
      <c r="CF25" s="179">
        <v>0</v>
      </c>
      <c r="CG25" s="179">
        <v>0</v>
      </c>
      <c r="CH25" s="179">
        <v>0</v>
      </c>
      <c r="CI25" s="179">
        <v>0</v>
      </c>
      <c r="CJ25" s="179">
        <v>0</v>
      </c>
      <c r="CK25" s="179">
        <v>0</v>
      </c>
      <c r="CL25" s="179">
        <v>0</v>
      </c>
      <c r="CM25" s="162">
        <f>SUM(CM26:CM34)</f>
        <v>1093.08</v>
      </c>
      <c r="CN25" s="163">
        <f>SUM(CN26:CN34)</f>
        <v>126</v>
      </c>
      <c r="CO25" s="163">
        <f>SUM(CO26:CO34)</f>
        <v>967.08</v>
      </c>
      <c r="CP25" s="434">
        <f>SUM(CP26:CP34)</f>
        <v>0</v>
      </c>
      <c r="CQ25" s="99"/>
      <c r="CR25" s="99"/>
      <c r="CS25" s="99"/>
      <c r="CT25" s="99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</row>
    <row r="26" spans="1:116">
      <c r="A26" s="34"/>
      <c r="B26" s="433" t="s">
        <v>149</v>
      </c>
      <c r="C26" s="424">
        <f>D26+U26+AP26+BO26+CM26</f>
        <v>144.19999999999999</v>
      </c>
      <c r="D26" s="164">
        <f t="shared" ref="D26:D34" si="15">SUM(E26:T26)</f>
        <v>95.6</v>
      </c>
      <c r="E26" s="165"/>
      <c r="F26" s="165"/>
      <c r="G26" s="165">
        <v>0.4</v>
      </c>
      <c r="H26" s="165"/>
      <c r="I26" s="165"/>
      <c r="J26" s="165"/>
      <c r="K26" s="165">
        <v>0.2</v>
      </c>
      <c r="L26" s="165"/>
      <c r="M26" s="165"/>
      <c r="N26" s="165"/>
      <c r="O26" s="165"/>
      <c r="P26" s="165"/>
      <c r="Q26" s="165"/>
      <c r="R26" s="165"/>
      <c r="S26" s="165"/>
      <c r="T26" s="85">
        <v>95</v>
      </c>
      <c r="U26" s="164">
        <f t="shared" ref="U26:U34" si="16">SUM(V26:AN26)</f>
        <v>0</v>
      </c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77"/>
      <c r="AP26" s="164">
        <f t="shared" ref="AP26:AP34" si="17">SUM(AQ26:BN26)</f>
        <v>48.6</v>
      </c>
      <c r="AQ26" s="166"/>
      <c r="AR26" s="166">
        <v>0.2</v>
      </c>
      <c r="AS26" s="166"/>
      <c r="AT26" s="166"/>
      <c r="AU26" s="181"/>
      <c r="AV26" s="182"/>
      <c r="AW26" s="166">
        <v>48.4</v>
      </c>
      <c r="AX26" s="166"/>
      <c r="AY26" s="166"/>
      <c r="AZ26" s="166"/>
      <c r="BA26" s="166"/>
      <c r="BB26" s="166"/>
      <c r="BC26" s="166"/>
      <c r="BD26" s="166"/>
      <c r="BE26" s="166"/>
      <c r="BF26" s="166"/>
      <c r="BG26" s="166"/>
      <c r="BH26" s="166"/>
      <c r="BI26" s="166"/>
      <c r="BJ26" s="166"/>
      <c r="BK26" s="166"/>
      <c r="BL26" s="166"/>
      <c r="BM26" s="166"/>
      <c r="BN26" s="166"/>
      <c r="BO26" s="164">
        <f t="shared" ref="BO26:BO34" si="18">SUM(BP26:BS26)</f>
        <v>0</v>
      </c>
      <c r="BP26" s="166"/>
      <c r="BQ26" s="166"/>
      <c r="BR26" s="166"/>
      <c r="BS26" s="181"/>
      <c r="BT26" s="166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4">
        <f t="shared" ref="CM26:CM34" si="19">SUM(CN26:CP26)</f>
        <v>0</v>
      </c>
      <c r="CN26" s="166"/>
      <c r="CO26" s="166"/>
      <c r="CP26" s="181"/>
      <c r="CQ26" s="99"/>
      <c r="CR26" s="99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  <c r="DL26" s="99"/>
    </row>
    <row r="27" spans="1:116">
      <c r="A27" s="34"/>
      <c r="B27" s="433" t="s">
        <v>150</v>
      </c>
      <c r="C27" s="424">
        <f t="shared" ref="C27:C34" si="20">D27+U27+AP27+BO27+CM27</f>
        <v>178.60000000000002</v>
      </c>
      <c r="D27" s="164">
        <f t="shared" si="15"/>
        <v>0</v>
      </c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85"/>
      <c r="U27" s="164">
        <f t="shared" si="16"/>
        <v>0</v>
      </c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77"/>
      <c r="AP27" s="164">
        <f t="shared" si="17"/>
        <v>159.50000000000003</v>
      </c>
      <c r="AQ27" s="166">
        <v>21.2</v>
      </c>
      <c r="AR27" s="166">
        <v>28.7</v>
      </c>
      <c r="AS27" s="166"/>
      <c r="AT27" s="166"/>
      <c r="AU27" s="181">
        <v>7.7</v>
      </c>
      <c r="AV27" s="182"/>
      <c r="AW27" s="166">
        <v>63.3</v>
      </c>
      <c r="AX27" s="166"/>
      <c r="AY27" s="166"/>
      <c r="AZ27" s="166"/>
      <c r="BA27" s="166"/>
      <c r="BB27" s="166">
        <v>7.3</v>
      </c>
      <c r="BC27" s="166"/>
      <c r="BD27" s="166"/>
      <c r="BE27" s="166"/>
      <c r="BF27" s="166"/>
      <c r="BG27" s="166"/>
      <c r="BH27" s="166"/>
      <c r="BI27" s="166">
        <v>7.8</v>
      </c>
      <c r="BJ27" s="166">
        <v>5.5</v>
      </c>
      <c r="BK27" s="166"/>
      <c r="BL27" s="166">
        <v>18</v>
      </c>
      <c r="BM27" s="166"/>
      <c r="BN27" s="166"/>
      <c r="BO27" s="164">
        <f t="shared" si="18"/>
        <v>19.100000000000001</v>
      </c>
      <c r="BP27" s="166">
        <v>12.3</v>
      </c>
      <c r="BQ27" s="166">
        <v>6.8</v>
      </c>
      <c r="BR27" s="166"/>
      <c r="BS27" s="181"/>
      <c r="BT27" s="166"/>
      <c r="BU27" s="166"/>
      <c r="BV27" s="166"/>
      <c r="BW27" s="166"/>
      <c r="BX27" s="166"/>
      <c r="BY27" s="166"/>
      <c r="BZ27" s="166"/>
      <c r="CA27" s="166"/>
      <c r="CB27" s="166"/>
      <c r="CC27" s="166"/>
      <c r="CD27" s="166"/>
      <c r="CE27" s="166"/>
      <c r="CF27" s="166"/>
      <c r="CG27" s="166"/>
      <c r="CH27" s="166"/>
      <c r="CI27" s="166"/>
      <c r="CJ27" s="166"/>
      <c r="CK27" s="166"/>
      <c r="CL27" s="166"/>
      <c r="CM27" s="164">
        <f t="shared" si="19"/>
        <v>0</v>
      </c>
      <c r="CN27" s="166"/>
      <c r="CO27" s="166"/>
      <c r="CP27" s="181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</row>
    <row r="28" spans="1:116">
      <c r="A28" s="34"/>
      <c r="B28" s="433" t="s">
        <v>151</v>
      </c>
      <c r="C28" s="424">
        <f t="shared" si="20"/>
        <v>755.47</v>
      </c>
      <c r="D28" s="164">
        <f t="shared" si="15"/>
        <v>0</v>
      </c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  <c r="P28" s="165"/>
      <c r="Q28" s="165"/>
      <c r="R28" s="165"/>
      <c r="S28" s="165"/>
      <c r="T28" s="85"/>
      <c r="U28" s="164">
        <f t="shared" si="16"/>
        <v>0</v>
      </c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77"/>
      <c r="AP28" s="164">
        <f t="shared" si="17"/>
        <v>646.93000000000006</v>
      </c>
      <c r="AQ28" s="166">
        <v>255.27</v>
      </c>
      <c r="AR28" s="166">
        <v>113.17</v>
      </c>
      <c r="AS28" s="166"/>
      <c r="AT28" s="166"/>
      <c r="AU28" s="181">
        <v>23.01</v>
      </c>
      <c r="AV28" s="182"/>
      <c r="AW28" s="166">
        <v>255.27</v>
      </c>
      <c r="AX28" s="166"/>
      <c r="AY28" s="166"/>
      <c r="AZ28" s="166"/>
      <c r="BA28" s="166"/>
      <c r="BB28" s="166"/>
      <c r="BC28" s="166"/>
      <c r="BD28" s="166"/>
      <c r="BE28" s="166"/>
      <c r="BF28" s="166"/>
      <c r="BG28" s="166"/>
      <c r="BH28" s="166"/>
      <c r="BI28" s="166">
        <v>0.21</v>
      </c>
      <c r="BJ28" s="166"/>
      <c r="BK28" s="166"/>
      <c r="BL28" s="166"/>
      <c r="BM28" s="166"/>
      <c r="BN28" s="166"/>
      <c r="BO28" s="164">
        <f t="shared" si="18"/>
        <v>107.51</v>
      </c>
      <c r="BP28" s="166">
        <v>107.51</v>
      </c>
      <c r="BQ28" s="166"/>
      <c r="BR28" s="166"/>
      <c r="BS28" s="181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4">
        <f t="shared" si="19"/>
        <v>1.03</v>
      </c>
      <c r="CN28" s="166"/>
      <c r="CO28" s="166">
        <v>1.03</v>
      </c>
      <c r="CP28" s="181"/>
      <c r="CQ28" s="99"/>
      <c r="CR28" s="99"/>
      <c r="CS28" s="99"/>
      <c r="CT28" s="99"/>
      <c r="CU28" s="99"/>
      <c r="CV28" s="99"/>
      <c r="CW28" s="99"/>
      <c r="CX28" s="99"/>
      <c r="CY28" s="99"/>
      <c r="CZ28" s="99"/>
      <c r="DA28" s="99"/>
      <c r="DB28" s="99"/>
      <c r="DC28" s="99"/>
      <c r="DD28" s="99"/>
      <c r="DE28" s="99"/>
      <c r="DF28" s="99"/>
      <c r="DG28" s="99"/>
      <c r="DH28" s="99"/>
      <c r="DI28" s="99"/>
      <c r="DJ28" s="99"/>
      <c r="DK28" s="99"/>
      <c r="DL28" s="99"/>
    </row>
    <row r="29" spans="1:116">
      <c r="A29" s="34"/>
      <c r="B29" s="433" t="s">
        <v>152</v>
      </c>
      <c r="C29" s="424">
        <f t="shared" si="20"/>
        <v>507.1</v>
      </c>
      <c r="D29" s="164">
        <f t="shared" si="15"/>
        <v>0</v>
      </c>
      <c r="E29" s="165"/>
      <c r="F29" s="165"/>
      <c r="G29" s="165"/>
      <c r="H29" s="165"/>
      <c r="I29" s="165"/>
      <c r="J29" s="165"/>
      <c r="K29" s="165"/>
      <c r="L29" s="165"/>
      <c r="M29" s="165"/>
      <c r="N29" s="165"/>
      <c r="O29" s="165"/>
      <c r="P29" s="165"/>
      <c r="Q29" s="165"/>
      <c r="R29" s="165"/>
      <c r="S29" s="165"/>
      <c r="T29" s="85"/>
      <c r="U29" s="164">
        <f t="shared" si="16"/>
        <v>464</v>
      </c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>
        <v>464</v>
      </c>
      <c r="AH29" s="180"/>
      <c r="AI29" s="180"/>
      <c r="AJ29" s="180"/>
      <c r="AK29" s="180"/>
      <c r="AL29" s="180">
        <v>0</v>
      </c>
      <c r="AM29" s="180"/>
      <c r="AN29" s="180"/>
      <c r="AO29" s="177"/>
      <c r="AP29" s="164">
        <f t="shared" si="17"/>
        <v>43.1</v>
      </c>
      <c r="AQ29" s="166"/>
      <c r="AR29" s="166">
        <v>11.04</v>
      </c>
      <c r="AS29" s="166"/>
      <c r="AT29" s="166"/>
      <c r="AU29" s="181">
        <v>18.46</v>
      </c>
      <c r="AV29" s="182">
        <v>0.6</v>
      </c>
      <c r="AW29" s="166">
        <v>11.82</v>
      </c>
      <c r="AX29" s="166"/>
      <c r="AY29" s="166"/>
      <c r="AZ29" s="166"/>
      <c r="BA29" s="166"/>
      <c r="BB29" s="166">
        <v>1.18</v>
      </c>
      <c r="BC29" s="166"/>
      <c r="BD29" s="166"/>
      <c r="BE29" s="166"/>
      <c r="BF29" s="166"/>
      <c r="BG29" s="166"/>
      <c r="BH29" s="166"/>
      <c r="BI29" s="166"/>
      <c r="BJ29" s="166"/>
      <c r="BK29" s="166"/>
      <c r="BL29" s="166"/>
      <c r="BM29" s="166"/>
      <c r="BN29" s="166"/>
      <c r="BO29" s="164">
        <f t="shared" si="18"/>
        <v>0</v>
      </c>
      <c r="BP29" s="166"/>
      <c r="BQ29" s="166"/>
      <c r="BR29" s="166"/>
      <c r="BS29" s="181"/>
      <c r="BT29" s="166"/>
      <c r="BU29" s="166"/>
      <c r="BV29" s="166"/>
      <c r="BW29" s="166"/>
      <c r="BX29" s="166"/>
      <c r="BY29" s="166"/>
      <c r="BZ29" s="166"/>
      <c r="CA29" s="166"/>
      <c r="CB29" s="166"/>
      <c r="CC29" s="166"/>
      <c r="CD29" s="166"/>
      <c r="CE29" s="166"/>
      <c r="CF29" s="166"/>
      <c r="CG29" s="166"/>
      <c r="CH29" s="166"/>
      <c r="CI29" s="166"/>
      <c r="CJ29" s="166"/>
      <c r="CK29" s="166"/>
      <c r="CL29" s="166"/>
      <c r="CM29" s="164">
        <f t="shared" si="19"/>
        <v>0</v>
      </c>
      <c r="CN29" s="166"/>
      <c r="CO29" s="166"/>
      <c r="CP29" s="181"/>
      <c r="CQ29" s="99"/>
      <c r="CR29" s="99"/>
      <c r="CS29" s="99"/>
      <c r="CT29" s="99"/>
      <c r="CU29" s="99"/>
      <c r="CV29" s="99"/>
      <c r="CW29" s="99"/>
      <c r="CX29" s="99"/>
      <c r="CY29" s="99"/>
      <c r="CZ29" s="99"/>
      <c r="DA29" s="99"/>
      <c r="DB29" s="99"/>
      <c r="DC29" s="99"/>
      <c r="DD29" s="99"/>
      <c r="DE29" s="99"/>
      <c r="DF29" s="99"/>
      <c r="DG29" s="99"/>
      <c r="DH29" s="99"/>
      <c r="DI29" s="99"/>
      <c r="DJ29" s="99"/>
      <c r="DK29" s="99"/>
      <c r="DL29" s="99"/>
    </row>
    <row r="30" spans="1:116">
      <c r="A30" s="34"/>
      <c r="B30" s="433" t="s">
        <v>153</v>
      </c>
      <c r="C30" s="424">
        <f t="shared" si="20"/>
        <v>794.39</v>
      </c>
      <c r="D30" s="164">
        <f t="shared" si="15"/>
        <v>119.52</v>
      </c>
      <c r="E30" s="165">
        <v>0</v>
      </c>
      <c r="F30" s="165"/>
      <c r="G30" s="165">
        <v>60.22</v>
      </c>
      <c r="H30" s="165">
        <v>57.8</v>
      </c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>
        <v>1.5</v>
      </c>
      <c r="T30" s="85">
        <v>0</v>
      </c>
      <c r="U30" s="164">
        <f t="shared" si="16"/>
        <v>627</v>
      </c>
      <c r="V30" s="180"/>
      <c r="W30" s="180"/>
      <c r="X30" s="180"/>
      <c r="Y30" s="210"/>
      <c r="Z30" s="180"/>
      <c r="AA30" s="180"/>
      <c r="AB30" s="180"/>
      <c r="AC30" s="180"/>
      <c r="AD30" s="180"/>
      <c r="AE30" s="180"/>
      <c r="AF30" s="180"/>
      <c r="AG30" s="180">
        <v>627</v>
      </c>
      <c r="AH30" s="180"/>
      <c r="AI30" s="180"/>
      <c r="AJ30" s="180"/>
      <c r="AK30" s="180"/>
      <c r="AL30" s="180"/>
      <c r="AM30" s="180"/>
      <c r="AN30" s="180"/>
      <c r="AO30" s="177"/>
      <c r="AP30" s="164">
        <f t="shared" si="17"/>
        <v>18.82</v>
      </c>
      <c r="AQ30" s="166">
        <v>0.98</v>
      </c>
      <c r="AR30" s="166">
        <v>8.26</v>
      </c>
      <c r="AS30" s="166"/>
      <c r="AT30" s="166"/>
      <c r="AU30" s="181">
        <v>0</v>
      </c>
      <c r="AV30" s="182"/>
      <c r="AW30" s="166">
        <v>9.25</v>
      </c>
      <c r="AX30" s="166"/>
      <c r="AY30" s="166"/>
      <c r="AZ30" s="166"/>
      <c r="BA30" s="166"/>
      <c r="BB30" s="166"/>
      <c r="BC30" s="166"/>
      <c r="BD30" s="166"/>
      <c r="BE30" s="166"/>
      <c r="BF30" s="166"/>
      <c r="BG30" s="166"/>
      <c r="BH30" s="166"/>
      <c r="BI30" s="166">
        <v>0.15</v>
      </c>
      <c r="BJ30" s="166">
        <v>0.18</v>
      </c>
      <c r="BK30" s="166"/>
      <c r="BL30" s="166"/>
      <c r="BM30" s="166"/>
      <c r="BN30" s="166"/>
      <c r="BO30" s="164">
        <f t="shared" si="18"/>
        <v>0</v>
      </c>
      <c r="BP30" s="166"/>
      <c r="BQ30" s="166"/>
      <c r="BR30" s="166"/>
      <c r="BS30" s="181"/>
      <c r="BT30" s="166"/>
      <c r="BU30" s="166"/>
      <c r="BV30" s="166"/>
      <c r="BW30" s="166"/>
      <c r="BX30" s="166"/>
      <c r="BY30" s="166"/>
      <c r="BZ30" s="166"/>
      <c r="CA30" s="166"/>
      <c r="CB30" s="166"/>
      <c r="CC30" s="166"/>
      <c r="CD30" s="166"/>
      <c r="CE30" s="166"/>
      <c r="CF30" s="166"/>
      <c r="CG30" s="166"/>
      <c r="CH30" s="166"/>
      <c r="CI30" s="166"/>
      <c r="CJ30" s="166"/>
      <c r="CK30" s="166"/>
      <c r="CL30" s="166"/>
      <c r="CM30" s="164">
        <f t="shared" si="19"/>
        <v>29.05</v>
      </c>
      <c r="CN30" s="166"/>
      <c r="CO30" s="166">
        <v>29.05</v>
      </c>
      <c r="CP30" s="181"/>
      <c r="CQ30" s="99"/>
      <c r="CR30" s="99"/>
      <c r="CS30" s="99"/>
      <c r="CT30" s="99"/>
      <c r="CU30" s="99"/>
      <c r="CV30" s="99"/>
      <c r="CW30" s="99"/>
      <c r="CX30" s="99"/>
      <c r="CY30" s="99"/>
      <c r="CZ30" s="99"/>
      <c r="DA30" s="99"/>
      <c r="DB30" s="99"/>
      <c r="DC30" s="99"/>
      <c r="DD30" s="99"/>
      <c r="DE30" s="99"/>
      <c r="DF30" s="99"/>
      <c r="DG30" s="99"/>
      <c r="DH30" s="99"/>
      <c r="DI30" s="99"/>
      <c r="DJ30" s="99"/>
      <c r="DK30" s="99"/>
      <c r="DL30" s="99"/>
    </row>
    <row r="31" spans="1:116">
      <c r="A31" s="34"/>
      <c r="B31" s="433" t="s">
        <v>154</v>
      </c>
      <c r="C31" s="424">
        <f t="shared" si="20"/>
        <v>98</v>
      </c>
      <c r="D31" s="164">
        <f t="shared" si="15"/>
        <v>0</v>
      </c>
      <c r="E31" s="165"/>
      <c r="F31" s="165"/>
      <c r="G31" s="165"/>
      <c r="H31" s="165"/>
      <c r="I31" s="165"/>
      <c r="J31" s="165"/>
      <c r="K31" s="165"/>
      <c r="L31" s="165"/>
      <c r="M31" s="165"/>
      <c r="N31" s="165"/>
      <c r="O31" s="165"/>
      <c r="P31" s="165"/>
      <c r="Q31" s="165"/>
      <c r="R31" s="165"/>
      <c r="S31" s="165"/>
      <c r="T31" s="85"/>
      <c r="U31" s="164">
        <f t="shared" si="16"/>
        <v>32</v>
      </c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>
        <v>32</v>
      </c>
      <c r="AH31" s="180"/>
      <c r="AI31" s="180"/>
      <c r="AJ31" s="180"/>
      <c r="AK31" s="180"/>
      <c r="AL31" s="180"/>
      <c r="AM31" s="180"/>
      <c r="AN31" s="180"/>
      <c r="AO31" s="177"/>
      <c r="AP31" s="164">
        <f t="shared" si="17"/>
        <v>66</v>
      </c>
      <c r="AQ31" s="166"/>
      <c r="AR31" s="166">
        <v>14</v>
      </c>
      <c r="AS31" s="166"/>
      <c r="AT31" s="166"/>
      <c r="AU31" s="181">
        <v>10</v>
      </c>
      <c r="AV31" s="182"/>
      <c r="AW31" s="166">
        <v>20</v>
      </c>
      <c r="AX31" s="166"/>
      <c r="AY31" s="166"/>
      <c r="AZ31" s="166"/>
      <c r="BA31" s="166"/>
      <c r="BB31" s="166">
        <v>2</v>
      </c>
      <c r="BC31" s="166"/>
      <c r="BD31" s="166"/>
      <c r="BE31" s="166"/>
      <c r="BF31" s="166"/>
      <c r="BG31" s="166"/>
      <c r="BH31" s="166"/>
      <c r="BI31" s="166">
        <v>20</v>
      </c>
      <c r="BJ31" s="166"/>
      <c r="BK31" s="166"/>
      <c r="BL31" s="166"/>
      <c r="BM31" s="166"/>
      <c r="BN31" s="166"/>
      <c r="BO31" s="164">
        <f t="shared" si="18"/>
        <v>0</v>
      </c>
      <c r="BP31" s="166"/>
      <c r="BQ31" s="166"/>
      <c r="BR31" s="166"/>
      <c r="BS31" s="181"/>
      <c r="BT31" s="166"/>
      <c r="BU31" s="166"/>
      <c r="BV31" s="166"/>
      <c r="BW31" s="166"/>
      <c r="BX31" s="166"/>
      <c r="BY31" s="166"/>
      <c r="BZ31" s="166"/>
      <c r="CA31" s="166"/>
      <c r="CB31" s="166"/>
      <c r="CC31" s="166"/>
      <c r="CD31" s="166"/>
      <c r="CE31" s="166"/>
      <c r="CF31" s="166"/>
      <c r="CG31" s="166"/>
      <c r="CH31" s="166"/>
      <c r="CI31" s="166"/>
      <c r="CJ31" s="166"/>
      <c r="CK31" s="166"/>
      <c r="CL31" s="166"/>
      <c r="CM31" s="164">
        <f t="shared" si="19"/>
        <v>0</v>
      </c>
      <c r="CN31" s="166"/>
      <c r="CO31" s="166"/>
      <c r="CP31" s="181"/>
      <c r="CQ31" s="99"/>
      <c r="CR31" s="99"/>
      <c r="CS31" s="99"/>
      <c r="CT31" s="99"/>
      <c r="CU31" s="99"/>
      <c r="CV31" s="99"/>
      <c r="CW31" s="99"/>
      <c r="CX31" s="99"/>
      <c r="CY31" s="99"/>
      <c r="CZ31" s="99"/>
      <c r="DA31" s="99"/>
      <c r="DB31" s="99"/>
      <c r="DC31" s="99"/>
      <c r="DD31" s="99"/>
      <c r="DE31" s="99"/>
      <c r="DF31" s="99"/>
      <c r="DG31" s="99"/>
      <c r="DH31" s="99"/>
      <c r="DI31" s="99"/>
      <c r="DJ31" s="99"/>
      <c r="DK31" s="99"/>
      <c r="DL31" s="99"/>
    </row>
    <row r="32" spans="1:116">
      <c r="A32" s="34"/>
      <c r="B32" s="433" t="s">
        <v>155</v>
      </c>
      <c r="C32" s="424">
        <f t="shared" si="20"/>
        <v>26101.1</v>
      </c>
      <c r="D32" s="164">
        <f t="shared" si="15"/>
        <v>26099.5</v>
      </c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5"/>
      <c r="P32" s="165"/>
      <c r="Q32" s="165"/>
      <c r="R32" s="165"/>
      <c r="S32" s="165"/>
      <c r="T32" s="85">
        <v>26099.5</v>
      </c>
      <c r="U32" s="164">
        <f t="shared" si="16"/>
        <v>0</v>
      </c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77"/>
      <c r="AP32" s="164">
        <f t="shared" si="17"/>
        <v>1.6</v>
      </c>
      <c r="AQ32" s="166"/>
      <c r="AR32" s="166">
        <v>0</v>
      </c>
      <c r="AS32" s="166"/>
      <c r="AT32" s="166"/>
      <c r="AU32" s="181"/>
      <c r="AV32" s="182"/>
      <c r="AW32" s="166">
        <v>1.6</v>
      </c>
      <c r="AX32" s="166"/>
      <c r="AY32" s="166"/>
      <c r="AZ32" s="166"/>
      <c r="BA32" s="166"/>
      <c r="BB32" s="166"/>
      <c r="BC32" s="166"/>
      <c r="BD32" s="166"/>
      <c r="BE32" s="166"/>
      <c r="BF32" s="166"/>
      <c r="BG32" s="166"/>
      <c r="BH32" s="166"/>
      <c r="BI32" s="166">
        <v>0</v>
      </c>
      <c r="BJ32" s="166"/>
      <c r="BK32" s="166"/>
      <c r="BL32" s="166"/>
      <c r="BM32" s="166"/>
      <c r="BN32" s="166"/>
      <c r="BO32" s="164">
        <f t="shared" si="18"/>
        <v>0</v>
      </c>
      <c r="BP32" s="166"/>
      <c r="BQ32" s="166"/>
      <c r="BR32" s="166"/>
      <c r="BS32" s="181"/>
      <c r="BT32" s="166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4">
        <f t="shared" si="19"/>
        <v>0</v>
      </c>
      <c r="CN32" s="166"/>
      <c r="CO32" s="166"/>
      <c r="CP32" s="181"/>
      <c r="CQ32" s="99"/>
      <c r="CR32" s="99"/>
      <c r="CS32" s="99"/>
      <c r="CT32" s="99"/>
      <c r="CU32" s="99"/>
      <c r="CV32" s="99"/>
      <c r="CW32" s="99"/>
      <c r="CX32" s="99"/>
      <c r="CY32" s="99"/>
      <c r="CZ32" s="99"/>
      <c r="DA32" s="99"/>
      <c r="DB32" s="99"/>
      <c r="DC32" s="99"/>
      <c r="DD32" s="99"/>
      <c r="DE32" s="99"/>
      <c r="DF32" s="99"/>
      <c r="DG32" s="99"/>
      <c r="DH32" s="99"/>
      <c r="DI32" s="99"/>
      <c r="DJ32" s="99"/>
      <c r="DK32" s="99"/>
      <c r="DL32" s="99"/>
    </row>
    <row r="33" spans="1:116">
      <c r="A33" s="34"/>
      <c r="B33" s="433" t="s">
        <v>156</v>
      </c>
      <c r="C33" s="424">
        <f t="shared" si="20"/>
        <v>194.9</v>
      </c>
      <c r="D33" s="164">
        <f t="shared" si="15"/>
        <v>0</v>
      </c>
      <c r="E33" s="165"/>
      <c r="F33" s="165"/>
      <c r="G33" s="165"/>
      <c r="H33" s="165"/>
      <c r="I33" s="165"/>
      <c r="J33" s="165"/>
      <c r="K33" s="165"/>
      <c r="L33" s="165"/>
      <c r="M33" s="165"/>
      <c r="N33" s="165"/>
      <c r="O33" s="165"/>
      <c r="P33" s="165"/>
      <c r="Q33" s="165"/>
      <c r="R33" s="165"/>
      <c r="S33" s="165"/>
      <c r="T33" s="85"/>
      <c r="U33" s="164">
        <f t="shared" si="16"/>
        <v>0</v>
      </c>
      <c r="V33" s="180"/>
      <c r="W33" s="180"/>
      <c r="X33" s="180"/>
      <c r="Y33" s="180"/>
      <c r="Z33" s="180"/>
      <c r="AA33" s="180"/>
      <c r="AB33" s="180"/>
      <c r="AC33" s="180"/>
      <c r="AD33" s="180"/>
      <c r="AE33" s="180"/>
      <c r="AF33" s="180"/>
      <c r="AG33" s="180">
        <v>0</v>
      </c>
      <c r="AH33" s="180"/>
      <c r="AI33" s="180"/>
      <c r="AJ33" s="180"/>
      <c r="AK33" s="180"/>
      <c r="AL33" s="180"/>
      <c r="AM33" s="180"/>
      <c r="AN33" s="180"/>
      <c r="AO33" s="177"/>
      <c r="AP33" s="164">
        <f t="shared" si="17"/>
        <v>194.9</v>
      </c>
      <c r="AQ33" s="166">
        <v>5.58</v>
      </c>
      <c r="AR33" s="166">
        <v>55.08</v>
      </c>
      <c r="AS33" s="166"/>
      <c r="AT33" s="166"/>
      <c r="AU33" s="181">
        <v>25.06</v>
      </c>
      <c r="AV33" s="182">
        <v>15.24</v>
      </c>
      <c r="AW33" s="166">
        <v>65.61</v>
      </c>
      <c r="AX33" s="166"/>
      <c r="AY33" s="166"/>
      <c r="AZ33" s="166"/>
      <c r="BA33" s="166"/>
      <c r="BB33" s="166">
        <v>20.86</v>
      </c>
      <c r="BC33" s="166"/>
      <c r="BD33" s="166"/>
      <c r="BE33" s="166"/>
      <c r="BF33" s="166"/>
      <c r="BG33" s="166"/>
      <c r="BH33" s="166"/>
      <c r="BI33" s="166">
        <v>7.47</v>
      </c>
      <c r="BJ33" s="166"/>
      <c r="BK33" s="166"/>
      <c r="BL33" s="166"/>
      <c r="BM33" s="166"/>
      <c r="BN33" s="166"/>
      <c r="BO33" s="164">
        <f t="shared" si="18"/>
        <v>0</v>
      </c>
      <c r="BP33" s="166"/>
      <c r="BQ33" s="166"/>
      <c r="BR33" s="166"/>
      <c r="BS33" s="181"/>
      <c r="BT33" s="166"/>
      <c r="BU33" s="166"/>
      <c r="BV33" s="166"/>
      <c r="BW33" s="166"/>
      <c r="BX33" s="166"/>
      <c r="BY33" s="166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4">
        <f t="shared" si="19"/>
        <v>0</v>
      </c>
      <c r="CN33" s="166"/>
      <c r="CO33" s="166"/>
      <c r="CP33" s="181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  <c r="DI33" s="99"/>
      <c r="DJ33" s="99"/>
      <c r="DK33" s="99"/>
      <c r="DL33" s="99"/>
    </row>
    <row r="34" spans="1:116">
      <c r="A34" s="34"/>
      <c r="B34" s="433" t="s">
        <v>157</v>
      </c>
      <c r="C34" s="424">
        <f t="shared" si="20"/>
        <v>1468</v>
      </c>
      <c r="D34" s="164">
        <f t="shared" si="15"/>
        <v>0</v>
      </c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85"/>
      <c r="U34" s="164">
        <f t="shared" si="16"/>
        <v>0</v>
      </c>
      <c r="V34" s="180"/>
      <c r="W34" s="180"/>
      <c r="X34" s="180"/>
      <c r="Y34" s="180"/>
      <c r="Z34" s="180"/>
      <c r="AA34" s="180"/>
      <c r="AB34" s="180"/>
      <c r="AC34" s="180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77"/>
      <c r="AP34" s="164">
        <f t="shared" si="17"/>
        <v>397</v>
      </c>
      <c r="AQ34" s="166">
        <v>86.5</v>
      </c>
      <c r="AR34" s="166">
        <v>207</v>
      </c>
      <c r="AS34" s="166"/>
      <c r="AT34" s="166"/>
      <c r="AU34" s="181"/>
      <c r="AV34" s="182"/>
      <c r="AW34" s="166">
        <v>103.5</v>
      </c>
      <c r="AX34" s="166"/>
      <c r="AY34" s="166"/>
      <c r="AZ34" s="166"/>
      <c r="BA34" s="166"/>
      <c r="BB34" s="166"/>
      <c r="BC34" s="166"/>
      <c r="BD34" s="166"/>
      <c r="BE34" s="166"/>
      <c r="BF34" s="166"/>
      <c r="BG34" s="166"/>
      <c r="BH34" s="166">
        <v>0</v>
      </c>
      <c r="BI34" s="166"/>
      <c r="BJ34" s="166"/>
      <c r="BK34" s="166"/>
      <c r="BL34" s="166"/>
      <c r="BM34" s="166"/>
      <c r="BN34" s="166"/>
      <c r="BO34" s="164">
        <f t="shared" si="18"/>
        <v>8</v>
      </c>
      <c r="BP34" s="166">
        <v>3.5</v>
      </c>
      <c r="BQ34" s="166">
        <v>4.5</v>
      </c>
      <c r="BR34" s="166"/>
      <c r="BS34" s="181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4">
        <f t="shared" si="19"/>
        <v>1063</v>
      </c>
      <c r="CN34" s="166">
        <v>126</v>
      </c>
      <c r="CO34" s="166">
        <v>937</v>
      </c>
      <c r="CP34" s="181"/>
      <c r="CQ34" s="99"/>
      <c r="CR34" s="99"/>
      <c r="CS34" s="99"/>
      <c r="CT34" s="99"/>
      <c r="CU34" s="99"/>
      <c r="CV34" s="99"/>
      <c r="CW34" s="99"/>
      <c r="CX34" s="99"/>
      <c r="CY34" s="99"/>
      <c r="CZ34" s="99"/>
      <c r="DA34" s="99"/>
      <c r="DB34" s="99"/>
      <c r="DC34" s="99"/>
      <c r="DD34" s="99"/>
      <c r="DE34" s="99"/>
      <c r="DF34" s="99"/>
      <c r="DG34" s="99"/>
      <c r="DH34" s="99"/>
      <c r="DI34" s="99"/>
      <c r="DJ34" s="99"/>
      <c r="DK34" s="99"/>
      <c r="DL34" s="99"/>
    </row>
    <row r="35" spans="1:116">
      <c r="A35" s="56">
        <v>3</v>
      </c>
      <c r="B35" s="34" t="s">
        <v>146</v>
      </c>
      <c r="C35" s="426">
        <f>D35+U35+AP35+BO35+CM35</f>
        <v>28627.55999999999</v>
      </c>
      <c r="D35" s="162">
        <f>SUM(D36:D44)</f>
        <v>24610.859999999997</v>
      </c>
      <c r="E35" s="163">
        <f t="shared" ref="E35:S35" si="21">SUM(E36:E44)</f>
        <v>0</v>
      </c>
      <c r="F35" s="163">
        <f t="shared" si="21"/>
        <v>0</v>
      </c>
      <c r="G35" s="163">
        <f t="shared" si="21"/>
        <v>41.099999999999994</v>
      </c>
      <c r="H35" s="163">
        <f t="shared" si="21"/>
        <v>91.5</v>
      </c>
      <c r="I35" s="163">
        <f t="shared" si="21"/>
        <v>0</v>
      </c>
      <c r="J35" s="163">
        <f t="shared" si="21"/>
        <v>0</v>
      </c>
      <c r="K35" s="163">
        <f t="shared" si="21"/>
        <v>0</v>
      </c>
      <c r="L35" s="163">
        <f t="shared" si="21"/>
        <v>0</v>
      </c>
      <c r="M35" s="163">
        <f t="shared" si="21"/>
        <v>0</v>
      </c>
      <c r="N35" s="163">
        <f t="shared" si="21"/>
        <v>0</v>
      </c>
      <c r="O35" s="163">
        <f t="shared" si="21"/>
        <v>0</v>
      </c>
      <c r="P35" s="163">
        <f t="shared" si="21"/>
        <v>0</v>
      </c>
      <c r="Q35" s="163">
        <f t="shared" si="21"/>
        <v>0</v>
      </c>
      <c r="R35" s="163">
        <f t="shared" si="21"/>
        <v>0</v>
      </c>
      <c r="S35" s="163">
        <f t="shared" si="21"/>
        <v>1</v>
      </c>
      <c r="T35" s="85">
        <f>SUM(T36:T44)</f>
        <v>24477.26</v>
      </c>
      <c r="U35" s="162">
        <f>SUM(U36:U44)</f>
        <v>1162.76</v>
      </c>
      <c r="V35" s="163">
        <f t="shared" ref="V35:AN35" si="22">SUM(V36:V44)</f>
        <v>0</v>
      </c>
      <c r="W35" s="163">
        <f t="shared" si="22"/>
        <v>0</v>
      </c>
      <c r="X35" s="163">
        <f t="shared" si="22"/>
        <v>0</v>
      </c>
      <c r="Y35" s="163">
        <f t="shared" si="22"/>
        <v>0</v>
      </c>
      <c r="Z35" s="163">
        <f t="shared" si="22"/>
        <v>0</v>
      </c>
      <c r="AA35" s="163">
        <f t="shared" si="22"/>
        <v>0</v>
      </c>
      <c r="AB35" s="163">
        <f t="shared" si="22"/>
        <v>0</v>
      </c>
      <c r="AC35" s="163">
        <f t="shared" si="22"/>
        <v>0</v>
      </c>
      <c r="AD35" s="163">
        <f t="shared" si="22"/>
        <v>0</v>
      </c>
      <c r="AE35" s="163">
        <f t="shared" si="22"/>
        <v>0</v>
      </c>
      <c r="AF35" s="163">
        <f t="shared" si="22"/>
        <v>0</v>
      </c>
      <c r="AG35" s="163">
        <f t="shared" si="22"/>
        <v>1162.76</v>
      </c>
      <c r="AH35" s="163">
        <f t="shared" si="22"/>
        <v>0</v>
      </c>
      <c r="AI35" s="163">
        <f t="shared" si="22"/>
        <v>0</v>
      </c>
      <c r="AJ35" s="163">
        <f t="shared" si="22"/>
        <v>0</v>
      </c>
      <c r="AK35" s="163">
        <f t="shared" si="22"/>
        <v>0</v>
      </c>
      <c r="AL35" s="163">
        <f t="shared" si="22"/>
        <v>0</v>
      </c>
      <c r="AM35" s="163">
        <f t="shared" si="22"/>
        <v>0</v>
      </c>
      <c r="AN35" s="163">
        <f t="shared" si="22"/>
        <v>0</v>
      </c>
      <c r="AO35" s="183" t="s">
        <v>147</v>
      </c>
      <c r="AP35" s="162">
        <f t="shared" ref="AP35:BS35" si="23">SUM(AP36:AP44)</f>
        <v>1519.6000000000001</v>
      </c>
      <c r="AQ35" s="163">
        <f t="shared" si="23"/>
        <v>262.41999999999996</v>
      </c>
      <c r="AR35" s="163">
        <f t="shared" si="23"/>
        <v>421.11</v>
      </c>
      <c r="AS35" s="163">
        <f t="shared" si="23"/>
        <v>0</v>
      </c>
      <c r="AT35" s="163">
        <f t="shared" si="23"/>
        <v>0</v>
      </c>
      <c r="AU35" s="163">
        <f t="shared" si="23"/>
        <v>145.72999999999999</v>
      </c>
      <c r="AV35" s="163">
        <f t="shared" si="23"/>
        <v>5.29</v>
      </c>
      <c r="AW35" s="163">
        <f t="shared" si="23"/>
        <v>591.36</v>
      </c>
      <c r="AX35" s="163">
        <f t="shared" si="23"/>
        <v>0</v>
      </c>
      <c r="AY35" s="163">
        <f t="shared" si="23"/>
        <v>0</v>
      </c>
      <c r="AZ35" s="163">
        <f t="shared" si="23"/>
        <v>0</v>
      </c>
      <c r="BA35" s="163">
        <f t="shared" si="23"/>
        <v>0</v>
      </c>
      <c r="BB35" s="163">
        <f t="shared" si="23"/>
        <v>27.82</v>
      </c>
      <c r="BC35" s="163">
        <f t="shared" si="23"/>
        <v>0</v>
      </c>
      <c r="BD35" s="163">
        <f t="shared" si="23"/>
        <v>0</v>
      </c>
      <c r="BE35" s="163">
        <f t="shared" si="23"/>
        <v>0</v>
      </c>
      <c r="BF35" s="163">
        <f t="shared" si="23"/>
        <v>0</v>
      </c>
      <c r="BG35" s="163">
        <f t="shared" si="23"/>
        <v>0</v>
      </c>
      <c r="BH35" s="163">
        <f t="shared" si="23"/>
        <v>9</v>
      </c>
      <c r="BI35" s="163">
        <f t="shared" si="23"/>
        <v>33.770000000000003</v>
      </c>
      <c r="BJ35" s="163">
        <f t="shared" si="23"/>
        <v>0</v>
      </c>
      <c r="BK35" s="163">
        <f t="shared" si="23"/>
        <v>0</v>
      </c>
      <c r="BL35" s="163">
        <f t="shared" si="23"/>
        <v>23.099999999999998</v>
      </c>
      <c r="BM35" s="163">
        <f t="shared" si="23"/>
        <v>0</v>
      </c>
      <c r="BN35" s="163">
        <f t="shared" si="23"/>
        <v>0</v>
      </c>
      <c r="BO35" s="162">
        <f t="shared" si="23"/>
        <v>265.01</v>
      </c>
      <c r="BP35" s="163">
        <f t="shared" si="23"/>
        <v>255.01</v>
      </c>
      <c r="BQ35" s="163">
        <f t="shared" si="23"/>
        <v>10</v>
      </c>
      <c r="BR35" s="163">
        <f t="shared" si="23"/>
        <v>0</v>
      </c>
      <c r="BS35" s="163">
        <f t="shared" si="23"/>
        <v>0</v>
      </c>
      <c r="BT35" s="184">
        <v>0</v>
      </c>
      <c r="BU35" s="184">
        <v>0</v>
      </c>
      <c r="BV35" s="184">
        <v>0</v>
      </c>
      <c r="BW35" s="184">
        <v>0</v>
      </c>
      <c r="BX35" s="184">
        <v>0</v>
      </c>
      <c r="BY35" s="184">
        <v>0</v>
      </c>
      <c r="BZ35" s="184">
        <v>0</v>
      </c>
      <c r="CA35" s="184">
        <v>0</v>
      </c>
      <c r="CB35" s="184">
        <v>0</v>
      </c>
      <c r="CC35" s="184">
        <v>0</v>
      </c>
      <c r="CD35" s="184">
        <v>0</v>
      </c>
      <c r="CE35" s="184">
        <v>0</v>
      </c>
      <c r="CF35" s="184">
        <v>0</v>
      </c>
      <c r="CG35" s="185">
        <v>0</v>
      </c>
      <c r="CH35" s="184">
        <v>0</v>
      </c>
      <c r="CI35" s="184">
        <v>0</v>
      </c>
      <c r="CJ35" s="184">
        <v>0</v>
      </c>
      <c r="CK35" s="184">
        <v>0</v>
      </c>
      <c r="CL35" s="184">
        <v>0</v>
      </c>
      <c r="CM35" s="162">
        <f>SUM(CM36:CM44)</f>
        <v>1069.33</v>
      </c>
      <c r="CN35" s="163">
        <f>SUM(CN36:CN44)</f>
        <v>127</v>
      </c>
      <c r="CO35" s="163">
        <f>SUM(CO36:CO44)</f>
        <v>942.33</v>
      </c>
      <c r="CP35" s="434">
        <f>SUM(CP36:CP44)</f>
        <v>0</v>
      </c>
      <c r="CQ35" s="99"/>
      <c r="CR35" s="99"/>
      <c r="CS35" s="99"/>
      <c r="CT35" s="99"/>
      <c r="CU35" s="99"/>
      <c r="CV35" s="99"/>
      <c r="CW35" s="99"/>
      <c r="CX35" s="99"/>
      <c r="CY35" s="99"/>
      <c r="CZ35" s="99"/>
      <c r="DA35" s="99"/>
      <c r="DB35" s="99"/>
      <c r="DC35" s="99"/>
      <c r="DD35" s="99"/>
      <c r="DE35" s="99"/>
      <c r="DF35" s="99"/>
      <c r="DG35" s="99"/>
      <c r="DH35" s="99"/>
      <c r="DI35" s="99"/>
      <c r="DJ35" s="99"/>
      <c r="DK35" s="99"/>
      <c r="DL35" s="99"/>
    </row>
    <row r="36" spans="1:116">
      <c r="A36" s="56"/>
      <c r="B36" s="433" t="s">
        <v>149</v>
      </c>
      <c r="C36" s="424">
        <f>D36+U36+AP36+BO36+CM36</f>
        <v>150.69999999999999</v>
      </c>
      <c r="D36" s="164">
        <f t="shared" ref="D36:D44" si="24">SUM(E36:T36)</f>
        <v>99.8</v>
      </c>
      <c r="E36" s="165"/>
      <c r="F36" s="165"/>
      <c r="G36" s="165">
        <v>0.3</v>
      </c>
      <c r="H36" s="166"/>
      <c r="I36" s="166"/>
      <c r="J36" s="166"/>
      <c r="K36" s="165"/>
      <c r="L36" s="165"/>
      <c r="M36" s="166"/>
      <c r="N36" s="166"/>
      <c r="O36" s="166"/>
      <c r="P36" s="165"/>
      <c r="Q36" s="166"/>
      <c r="R36" s="166"/>
      <c r="S36" s="166"/>
      <c r="T36" s="85">
        <v>99.5</v>
      </c>
      <c r="U36" s="164">
        <f t="shared" ref="U36:U44" si="25">SUM(V36:AN36)</f>
        <v>0</v>
      </c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  <c r="AI36" s="186"/>
      <c r="AJ36" s="186"/>
      <c r="AK36" s="186"/>
      <c r="AL36" s="186"/>
      <c r="AM36" s="186"/>
      <c r="AN36" s="186"/>
      <c r="AO36" s="187"/>
      <c r="AP36" s="164">
        <f t="shared" ref="AP36:AP44" si="26">SUM(AQ36:BN36)</f>
        <v>50.900000000000006</v>
      </c>
      <c r="AQ36" s="188"/>
      <c r="AR36" s="188">
        <v>0.2</v>
      </c>
      <c r="AS36" s="188"/>
      <c r="AT36" s="188"/>
      <c r="AU36" s="189"/>
      <c r="AV36" s="190"/>
      <c r="AW36" s="188">
        <v>50.7</v>
      </c>
      <c r="AX36" s="188"/>
      <c r="AY36" s="188"/>
      <c r="AZ36" s="188"/>
      <c r="BA36" s="188"/>
      <c r="BB36" s="188"/>
      <c r="BC36" s="188"/>
      <c r="BD36" s="188"/>
      <c r="BE36" s="188"/>
      <c r="BF36" s="188"/>
      <c r="BG36" s="188"/>
      <c r="BH36" s="188"/>
      <c r="BI36" s="188"/>
      <c r="BJ36" s="188"/>
      <c r="BK36" s="188"/>
      <c r="BL36" s="188"/>
      <c r="BM36" s="188"/>
      <c r="BN36" s="188"/>
      <c r="BO36" s="164">
        <f t="shared" ref="BO36:BO44" si="27">SUM(BP36:BS36)</f>
        <v>0</v>
      </c>
      <c r="BP36" s="188"/>
      <c r="BQ36" s="188"/>
      <c r="BR36" s="188"/>
      <c r="BS36" s="189"/>
      <c r="BT36" s="191"/>
      <c r="BU36" s="191"/>
      <c r="BV36" s="191"/>
      <c r="BW36" s="191"/>
      <c r="BX36" s="191"/>
      <c r="BY36" s="191"/>
      <c r="BZ36" s="191"/>
      <c r="CA36" s="191"/>
      <c r="CB36" s="191"/>
      <c r="CC36" s="191"/>
      <c r="CD36" s="191"/>
      <c r="CE36" s="191"/>
      <c r="CF36" s="191"/>
      <c r="CG36" s="192"/>
      <c r="CH36" s="191"/>
      <c r="CI36" s="191"/>
      <c r="CJ36" s="191"/>
      <c r="CK36" s="191"/>
      <c r="CL36" s="191"/>
      <c r="CM36" s="164">
        <f t="shared" ref="CM36:CM44" si="28">SUM(CN36:CP36)</f>
        <v>0</v>
      </c>
      <c r="CN36" s="188"/>
      <c r="CO36" s="188"/>
      <c r="CP36" s="189"/>
      <c r="CQ36" s="99"/>
      <c r="CR36" s="99"/>
      <c r="CS36" s="99"/>
      <c r="CT36" s="99"/>
      <c r="CU36" s="99"/>
      <c r="CV36" s="99"/>
      <c r="CW36" s="99"/>
      <c r="CX36" s="99"/>
      <c r="CY36" s="99"/>
      <c r="CZ36" s="99"/>
      <c r="DA36" s="99"/>
      <c r="DB36" s="99"/>
      <c r="DC36" s="99"/>
      <c r="DD36" s="99"/>
      <c r="DE36" s="99"/>
      <c r="DF36" s="99"/>
      <c r="DG36" s="99"/>
      <c r="DH36" s="99"/>
      <c r="DI36" s="99"/>
      <c r="DJ36" s="99"/>
      <c r="DK36" s="99"/>
      <c r="DL36" s="99"/>
    </row>
    <row r="37" spans="1:116">
      <c r="A37" s="56"/>
      <c r="B37" s="433" t="s">
        <v>150</v>
      </c>
      <c r="C37" s="424">
        <f t="shared" ref="C37:C44" si="29">D37+U37+AP37+BO37+CM37</f>
        <v>215</v>
      </c>
      <c r="D37" s="164">
        <f t="shared" si="24"/>
        <v>0</v>
      </c>
      <c r="E37" s="165"/>
      <c r="F37" s="165"/>
      <c r="G37" s="165"/>
      <c r="H37" s="166"/>
      <c r="I37" s="166"/>
      <c r="J37" s="166"/>
      <c r="K37" s="165"/>
      <c r="L37" s="165"/>
      <c r="M37" s="166"/>
      <c r="N37" s="166"/>
      <c r="O37" s="166"/>
      <c r="P37" s="165"/>
      <c r="Q37" s="166"/>
      <c r="R37" s="166"/>
      <c r="S37" s="166"/>
      <c r="T37" s="85"/>
      <c r="U37" s="164">
        <f t="shared" si="25"/>
        <v>0</v>
      </c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  <c r="AI37" s="186"/>
      <c r="AJ37" s="186"/>
      <c r="AK37" s="186"/>
      <c r="AL37" s="186"/>
      <c r="AM37" s="186"/>
      <c r="AN37" s="186"/>
      <c r="AO37" s="187"/>
      <c r="AP37" s="164">
        <f t="shared" si="26"/>
        <v>192.5</v>
      </c>
      <c r="AQ37" s="188">
        <v>27</v>
      </c>
      <c r="AR37" s="188">
        <v>49.1</v>
      </c>
      <c r="AS37" s="188"/>
      <c r="AT37" s="188"/>
      <c r="AU37" s="189">
        <v>14</v>
      </c>
      <c r="AV37" s="190"/>
      <c r="AW37" s="188">
        <v>53.5</v>
      </c>
      <c r="AX37" s="188"/>
      <c r="AY37" s="188"/>
      <c r="AZ37" s="188"/>
      <c r="BA37" s="188"/>
      <c r="BB37" s="188">
        <v>9.5</v>
      </c>
      <c r="BC37" s="188"/>
      <c r="BD37" s="188"/>
      <c r="BE37" s="188"/>
      <c r="BF37" s="188"/>
      <c r="BG37" s="188"/>
      <c r="BH37" s="188">
        <v>8</v>
      </c>
      <c r="BI37" s="188">
        <v>9</v>
      </c>
      <c r="BJ37" s="188"/>
      <c r="BK37" s="188"/>
      <c r="BL37" s="188">
        <v>22.4</v>
      </c>
      <c r="BM37" s="188"/>
      <c r="BN37" s="188"/>
      <c r="BO37" s="164">
        <f t="shared" si="27"/>
        <v>22.5</v>
      </c>
      <c r="BP37" s="188">
        <v>17.5</v>
      </c>
      <c r="BQ37" s="188">
        <v>5</v>
      </c>
      <c r="BR37" s="188"/>
      <c r="BS37" s="189"/>
      <c r="BT37" s="191"/>
      <c r="BU37" s="191"/>
      <c r="BV37" s="191"/>
      <c r="BW37" s="191"/>
      <c r="BX37" s="191"/>
      <c r="BY37" s="191"/>
      <c r="BZ37" s="191"/>
      <c r="CA37" s="191"/>
      <c r="CB37" s="191"/>
      <c r="CC37" s="191"/>
      <c r="CD37" s="191"/>
      <c r="CE37" s="191"/>
      <c r="CF37" s="191"/>
      <c r="CG37" s="192"/>
      <c r="CH37" s="191"/>
      <c r="CI37" s="191"/>
      <c r="CJ37" s="191"/>
      <c r="CK37" s="191"/>
      <c r="CL37" s="191"/>
      <c r="CM37" s="164">
        <f t="shared" si="28"/>
        <v>0</v>
      </c>
      <c r="CN37" s="188"/>
      <c r="CO37" s="188"/>
      <c r="CP37" s="189"/>
      <c r="CQ37" s="99"/>
      <c r="CR37" s="99"/>
      <c r="CS37" s="99"/>
      <c r="CT37" s="99"/>
      <c r="CU37" s="99"/>
      <c r="CV37" s="99"/>
      <c r="CW37" s="99"/>
      <c r="CX37" s="99"/>
      <c r="CY37" s="99"/>
      <c r="CZ37" s="99"/>
      <c r="DA37" s="99"/>
      <c r="DB37" s="99"/>
      <c r="DC37" s="99"/>
      <c r="DD37" s="99"/>
      <c r="DE37" s="99"/>
      <c r="DF37" s="99"/>
      <c r="DG37" s="99"/>
      <c r="DH37" s="99"/>
      <c r="DI37" s="99"/>
      <c r="DJ37" s="99"/>
      <c r="DK37" s="99"/>
      <c r="DL37" s="99"/>
    </row>
    <row r="38" spans="1:116">
      <c r="A38" s="56"/>
      <c r="B38" s="433" t="s">
        <v>151</v>
      </c>
      <c r="C38" s="424">
        <f t="shared" si="29"/>
        <v>786.89000000000021</v>
      </c>
      <c r="D38" s="164">
        <f t="shared" si="24"/>
        <v>0</v>
      </c>
      <c r="E38" s="165"/>
      <c r="F38" s="165"/>
      <c r="G38" s="165"/>
      <c r="H38" s="166"/>
      <c r="I38" s="166"/>
      <c r="J38" s="166"/>
      <c r="K38" s="165"/>
      <c r="L38" s="165"/>
      <c r="M38" s="166"/>
      <c r="N38" s="166"/>
      <c r="O38" s="166"/>
      <c r="P38" s="165"/>
      <c r="Q38" s="166"/>
      <c r="R38" s="166"/>
      <c r="S38" s="166"/>
      <c r="T38" s="85"/>
      <c r="U38" s="164">
        <f t="shared" si="25"/>
        <v>0</v>
      </c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  <c r="AI38" s="186"/>
      <c r="AJ38" s="186"/>
      <c r="AK38" s="186"/>
      <c r="AL38" s="186"/>
      <c r="AM38" s="186"/>
      <c r="AN38" s="186"/>
      <c r="AO38" s="187"/>
      <c r="AP38" s="164">
        <f t="shared" si="26"/>
        <v>552.31000000000017</v>
      </c>
      <c r="AQ38" s="188">
        <v>143.79</v>
      </c>
      <c r="AR38" s="188">
        <v>117.7</v>
      </c>
      <c r="AS38" s="188"/>
      <c r="AT38" s="188"/>
      <c r="AU38" s="189">
        <v>23.93</v>
      </c>
      <c r="AV38" s="190"/>
      <c r="AW38" s="188">
        <v>265.48</v>
      </c>
      <c r="AX38" s="188"/>
      <c r="AY38" s="188"/>
      <c r="AZ38" s="188"/>
      <c r="BA38" s="188"/>
      <c r="BB38" s="188"/>
      <c r="BC38" s="188"/>
      <c r="BD38" s="188"/>
      <c r="BE38" s="188"/>
      <c r="BF38" s="188"/>
      <c r="BG38" s="188"/>
      <c r="BH38" s="188">
        <v>0.5</v>
      </c>
      <c r="BI38" s="188">
        <v>0.21</v>
      </c>
      <c r="BJ38" s="188"/>
      <c r="BK38" s="188"/>
      <c r="BL38" s="188">
        <v>0.7</v>
      </c>
      <c r="BM38" s="188"/>
      <c r="BN38" s="188"/>
      <c r="BO38" s="164">
        <f t="shared" si="27"/>
        <v>233.51</v>
      </c>
      <c r="BP38" s="188">
        <v>233.51</v>
      </c>
      <c r="BQ38" s="188"/>
      <c r="BR38" s="188"/>
      <c r="BS38" s="189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2"/>
      <c r="CH38" s="191"/>
      <c r="CI38" s="191"/>
      <c r="CJ38" s="191"/>
      <c r="CK38" s="191"/>
      <c r="CL38" s="191"/>
      <c r="CM38" s="164">
        <f t="shared" si="28"/>
        <v>1.07</v>
      </c>
      <c r="CN38" s="188"/>
      <c r="CO38" s="188">
        <v>1.07</v>
      </c>
      <c r="CP38" s="189"/>
      <c r="CQ38" s="99"/>
      <c r="CR38" s="99"/>
      <c r="CS38" s="99"/>
      <c r="CT38" s="99"/>
      <c r="CU38" s="99"/>
      <c r="CV38" s="99"/>
      <c r="CW38" s="99"/>
      <c r="CX38" s="99"/>
      <c r="CY38" s="99"/>
      <c r="CZ38" s="99"/>
      <c r="DA38" s="99"/>
      <c r="DB38" s="99"/>
      <c r="DC38" s="99"/>
      <c r="DD38" s="99"/>
      <c r="DE38" s="99"/>
      <c r="DF38" s="99"/>
      <c r="DG38" s="99"/>
      <c r="DH38" s="99"/>
      <c r="DI38" s="99"/>
      <c r="DJ38" s="99"/>
      <c r="DK38" s="99"/>
      <c r="DL38" s="99"/>
    </row>
    <row r="39" spans="1:116">
      <c r="A39" s="56"/>
      <c r="B39" s="433" t="s">
        <v>152</v>
      </c>
      <c r="C39" s="424">
        <f t="shared" si="29"/>
        <v>684.34</v>
      </c>
      <c r="D39" s="164">
        <f t="shared" si="24"/>
        <v>0</v>
      </c>
      <c r="E39" s="165"/>
      <c r="F39" s="165"/>
      <c r="G39" s="165"/>
      <c r="H39" s="166"/>
      <c r="I39" s="166"/>
      <c r="J39" s="166"/>
      <c r="K39" s="165"/>
      <c r="L39" s="165"/>
      <c r="M39" s="166"/>
      <c r="N39" s="166"/>
      <c r="O39" s="166"/>
      <c r="P39" s="165"/>
      <c r="Q39" s="166"/>
      <c r="R39" s="166"/>
      <c r="S39" s="166"/>
      <c r="T39" s="85"/>
      <c r="U39" s="164">
        <f t="shared" si="25"/>
        <v>564</v>
      </c>
      <c r="V39" s="186"/>
      <c r="W39" s="186"/>
      <c r="X39" s="186"/>
      <c r="Y39" s="186"/>
      <c r="Z39" s="186"/>
      <c r="AA39" s="186"/>
      <c r="AB39" s="186"/>
      <c r="AC39" s="186"/>
      <c r="AD39" s="186"/>
      <c r="AE39" s="186"/>
      <c r="AF39" s="186"/>
      <c r="AG39" s="186">
        <v>564</v>
      </c>
      <c r="AH39" s="186"/>
      <c r="AI39" s="186"/>
      <c r="AJ39" s="186"/>
      <c r="AK39" s="186">
        <v>0</v>
      </c>
      <c r="AL39" s="186">
        <v>0</v>
      </c>
      <c r="AM39" s="186"/>
      <c r="AN39" s="186"/>
      <c r="AO39" s="187"/>
      <c r="AP39" s="164">
        <f t="shared" si="26"/>
        <v>120.34</v>
      </c>
      <c r="AQ39" s="188"/>
      <c r="AR39" s="188">
        <v>0.8</v>
      </c>
      <c r="AS39" s="188"/>
      <c r="AT39" s="188"/>
      <c r="AU39" s="189">
        <v>85.3</v>
      </c>
      <c r="AV39" s="190"/>
      <c r="AW39" s="188">
        <v>34.24</v>
      </c>
      <c r="AX39" s="188"/>
      <c r="AY39" s="188"/>
      <c r="AZ39" s="188"/>
      <c r="BA39" s="188"/>
      <c r="BB39" s="188"/>
      <c r="BC39" s="188"/>
      <c r="BD39" s="188"/>
      <c r="BE39" s="188"/>
      <c r="BF39" s="188"/>
      <c r="BG39" s="188"/>
      <c r="BH39" s="188"/>
      <c r="BI39" s="188"/>
      <c r="BJ39" s="188"/>
      <c r="BK39" s="188"/>
      <c r="BL39" s="188"/>
      <c r="BM39" s="188"/>
      <c r="BN39" s="188"/>
      <c r="BO39" s="164">
        <f t="shared" si="27"/>
        <v>0</v>
      </c>
      <c r="BP39" s="188"/>
      <c r="BQ39" s="188"/>
      <c r="BR39" s="188"/>
      <c r="BS39" s="189"/>
      <c r="BT39" s="191"/>
      <c r="BU39" s="191"/>
      <c r="BV39" s="191"/>
      <c r="BW39" s="191"/>
      <c r="BX39" s="191"/>
      <c r="BY39" s="191"/>
      <c r="BZ39" s="191"/>
      <c r="CA39" s="191"/>
      <c r="CB39" s="191"/>
      <c r="CC39" s="191"/>
      <c r="CD39" s="191"/>
      <c r="CE39" s="191"/>
      <c r="CF39" s="191"/>
      <c r="CG39" s="192"/>
      <c r="CH39" s="191"/>
      <c r="CI39" s="191"/>
      <c r="CJ39" s="191"/>
      <c r="CK39" s="191"/>
      <c r="CL39" s="191"/>
      <c r="CM39" s="164">
        <f t="shared" si="28"/>
        <v>0</v>
      </c>
      <c r="CN39" s="188"/>
      <c r="CO39" s="188"/>
      <c r="CP39" s="189"/>
      <c r="CQ39" s="99"/>
      <c r="CR39" s="99"/>
      <c r="CS39" s="99"/>
      <c r="CT39" s="99"/>
      <c r="CU39" s="99"/>
      <c r="CV39" s="99"/>
      <c r="CW39" s="99"/>
      <c r="CX39" s="99"/>
      <c r="CY39" s="99"/>
      <c r="CZ39" s="99"/>
      <c r="DA39" s="99"/>
      <c r="DB39" s="99"/>
      <c r="DC39" s="99"/>
      <c r="DD39" s="99"/>
      <c r="DE39" s="99"/>
      <c r="DF39" s="99"/>
      <c r="DG39" s="99"/>
      <c r="DH39" s="99"/>
      <c r="DI39" s="99"/>
      <c r="DJ39" s="99"/>
      <c r="DK39" s="99"/>
      <c r="DL39" s="99"/>
    </row>
    <row r="40" spans="1:116">
      <c r="A40" s="56"/>
      <c r="B40" s="433" t="s">
        <v>153</v>
      </c>
      <c r="C40" s="424">
        <f t="shared" si="29"/>
        <v>713.32999999999993</v>
      </c>
      <c r="D40" s="164">
        <f t="shared" si="24"/>
        <v>133.30000000000001</v>
      </c>
      <c r="E40" s="165">
        <v>0</v>
      </c>
      <c r="F40" s="165"/>
      <c r="G40" s="165">
        <v>40.799999999999997</v>
      </c>
      <c r="H40" s="166">
        <v>91.5</v>
      </c>
      <c r="I40" s="166"/>
      <c r="J40" s="166"/>
      <c r="K40" s="165">
        <v>0</v>
      </c>
      <c r="L40" s="165"/>
      <c r="M40" s="166"/>
      <c r="N40" s="166"/>
      <c r="O40" s="166"/>
      <c r="P40" s="165"/>
      <c r="Q40" s="166"/>
      <c r="R40" s="166"/>
      <c r="S40" s="166">
        <v>1</v>
      </c>
      <c r="T40" s="85"/>
      <c r="U40" s="164">
        <f t="shared" si="25"/>
        <v>563.76</v>
      </c>
      <c r="V40" s="186"/>
      <c r="W40" s="186"/>
      <c r="X40" s="186"/>
      <c r="Y40" s="186"/>
      <c r="Z40" s="186"/>
      <c r="AA40" s="186"/>
      <c r="AB40" s="186"/>
      <c r="AC40" s="186"/>
      <c r="AD40" s="186"/>
      <c r="AE40" s="186"/>
      <c r="AF40" s="186"/>
      <c r="AG40" s="186">
        <v>563.76</v>
      </c>
      <c r="AH40" s="186"/>
      <c r="AI40" s="186"/>
      <c r="AJ40" s="186"/>
      <c r="AK40" s="186"/>
      <c r="AL40" s="186"/>
      <c r="AM40" s="186"/>
      <c r="AN40" s="186"/>
      <c r="AO40" s="187"/>
      <c r="AP40" s="164">
        <f t="shared" si="26"/>
        <v>14.01</v>
      </c>
      <c r="AQ40" s="188">
        <v>0.7</v>
      </c>
      <c r="AR40" s="188">
        <v>8.17</v>
      </c>
      <c r="AS40" s="188"/>
      <c r="AT40" s="188"/>
      <c r="AU40" s="189">
        <v>0.15</v>
      </c>
      <c r="AV40" s="190"/>
      <c r="AW40" s="188">
        <v>3.69</v>
      </c>
      <c r="AX40" s="188"/>
      <c r="AY40" s="188"/>
      <c r="AZ40" s="188"/>
      <c r="BA40" s="188"/>
      <c r="BB40" s="188"/>
      <c r="BC40" s="188"/>
      <c r="BD40" s="188"/>
      <c r="BE40" s="188"/>
      <c r="BF40" s="188"/>
      <c r="BG40" s="188"/>
      <c r="BH40" s="188">
        <v>0.5</v>
      </c>
      <c r="BI40" s="188">
        <v>0.8</v>
      </c>
      <c r="BJ40" s="188"/>
      <c r="BK40" s="188"/>
      <c r="BL40" s="188"/>
      <c r="BM40" s="188"/>
      <c r="BN40" s="188"/>
      <c r="BO40" s="164">
        <f t="shared" si="27"/>
        <v>0</v>
      </c>
      <c r="BP40" s="188"/>
      <c r="BQ40" s="188"/>
      <c r="BR40" s="188"/>
      <c r="BS40" s="189"/>
      <c r="BT40" s="191"/>
      <c r="BU40" s="191"/>
      <c r="BV40" s="191"/>
      <c r="BW40" s="191"/>
      <c r="BX40" s="191"/>
      <c r="BY40" s="191"/>
      <c r="BZ40" s="191"/>
      <c r="CA40" s="191"/>
      <c r="CB40" s="191"/>
      <c r="CC40" s="191"/>
      <c r="CD40" s="191"/>
      <c r="CE40" s="191"/>
      <c r="CF40" s="191"/>
      <c r="CG40" s="192"/>
      <c r="CH40" s="191"/>
      <c r="CI40" s="191"/>
      <c r="CJ40" s="191"/>
      <c r="CK40" s="191"/>
      <c r="CL40" s="191"/>
      <c r="CM40" s="164">
        <f t="shared" si="28"/>
        <v>2.2599999999999998</v>
      </c>
      <c r="CN40" s="188"/>
      <c r="CO40" s="188">
        <v>2.2599999999999998</v>
      </c>
      <c r="CP40" s="189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99"/>
      <c r="DL40" s="99"/>
    </row>
    <row r="41" spans="1:116">
      <c r="A41" s="56"/>
      <c r="B41" s="433" t="s">
        <v>154</v>
      </c>
      <c r="C41" s="424">
        <f t="shared" si="29"/>
        <v>92</v>
      </c>
      <c r="D41" s="164">
        <f t="shared" si="24"/>
        <v>0</v>
      </c>
      <c r="E41" s="165"/>
      <c r="F41" s="165"/>
      <c r="G41" s="165"/>
      <c r="H41" s="166"/>
      <c r="I41" s="166"/>
      <c r="J41" s="166"/>
      <c r="K41" s="165"/>
      <c r="L41" s="165"/>
      <c r="M41" s="166"/>
      <c r="N41" s="166"/>
      <c r="O41" s="166"/>
      <c r="P41" s="165"/>
      <c r="Q41" s="166"/>
      <c r="R41" s="166"/>
      <c r="S41" s="166"/>
      <c r="T41" s="85"/>
      <c r="U41" s="164">
        <f t="shared" si="25"/>
        <v>35</v>
      </c>
      <c r="V41" s="186"/>
      <c r="W41" s="186"/>
      <c r="X41" s="186"/>
      <c r="Y41" s="186"/>
      <c r="Z41" s="186"/>
      <c r="AA41" s="186"/>
      <c r="AB41" s="186"/>
      <c r="AC41" s="186"/>
      <c r="AD41" s="186"/>
      <c r="AE41" s="186"/>
      <c r="AF41" s="186"/>
      <c r="AG41" s="186">
        <v>35</v>
      </c>
      <c r="AH41" s="186"/>
      <c r="AI41" s="186"/>
      <c r="AJ41" s="186"/>
      <c r="AK41" s="186"/>
      <c r="AL41" s="186"/>
      <c r="AM41" s="186"/>
      <c r="AN41" s="186"/>
      <c r="AO41" s="187"/>
      <c r="AP41" s="164">
        <f t="shared" si="26"/>
        <v>57</v>
      </c>
      <c r="AQ41" s="188"/>
      <c r="AR41" s="188">
        <v>10</v>
      </c>
      <c r="AS41" s="188"/>
      <c r="AT41" s="188"/>
      <c r="AU41" s="189">
        <v>12</v>
      </c>
      <c r="AV41" s="190"/>
      <c r="AW41" s="188">
        <v>15</v>
      </c>
      <c r="AX41" s="188"/>
      <c r="AY41" s="188"/>
      <c r="AZ41" s="188"/>
      <c r="BA41" s="188"/>
      <c r="BB41" s="188">
        <v>2</v>
      </c>
      <c r="BC41" s="188"/>
      <c r="BD41" s="188"/>
      <c r="BE41" s="188"/>
      <c r="BF41" s="188"/>
      <c r="BG41" s="188"/>
      <c r="BH41" s="188"/>
      <c r="BI41" s="188">
        <v>18</v>
      </c>
      <c r="BJ41" s="188"/>
      <c r="BK41" s="188"/>
      <c r="BL41" s="188"/>
      <c r="BM41" s="188"/>
      <c r="BN41" s="188"/>
      <c r="BO41" s="164">
        <f t="shared" si="27"/>
        <v>0</v>
      </c>
      <c r="BP41" s="188"/>
      <c r="BQ41" s="188"/>
      <c r="BR41" s="188"/>
      <c r="BS41" s="189"/>
      <c r="BT41" s="191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91"/>
      <c r="CF41" s="191"/>
      <c r="CG41" s="192"/>
      <c r="CH41" s="191"/>
      <c r="CI41" s="191"/>
      <c r="CJ41" s="191"/>
      <c r="CK41" s="191"/>
      <c r="CL41" s="191"/>
      <c r="CM41" s="164">
        <f t="shared" si="28"/>
        <v>0</v>
      </c>
      <c r="CN41" s="188"/>
      <c r="CO41" s="188"/>
      <c r="CP41" s="18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</row>
    <row r="42" spans="1:116">
      <c r="A42" s="56"/>
      <c r="B42" s="433" t="s">
        <v>155</v>
      </c>
      <c r="C42" s="424">
        <f t="shared" si="29"/>
        <v>24378.35</v>
      </c>
      <c r="D42" s="164">
        <f t="shared" si="24"/>
        <v>24377.759999999998</v>
      </c>
      <c r="E42" s="165"/>
      <c r="F42" s="165"/>
      <c r="G42" s="165"/>
      <c r="H42" s="166"/>
      <c r="I42" s="166"/>
      <c r="J42" s="166"/>
      <c r="K42" s="165"/>
      <c r="L42" s="165"/>
      <c r="M42" s="166"/>
      <c r="N42" s="166"/>
      <c r="O42" s="166"/>
      <c r="P42" s="165"/>
      <c r="Q42" s="166"/>
      <c r="R42" s="166"/>
      <c r="S42" s="166"/>
      <c r="T42" s="85">
        <v>24377.759999999998</v>
      </c>
      <c r="U42" s="164">
        <f t="shared" si="25"/>
        <v>0</v>
      </c>
      <c r="V42" s="186"/>
      <c r="W42" s="186"/>
      <c r="X42" s="186"/>
      <c r="Y42" s="186"/>
      <c r="Z42" s="186"/>
      <c r="AA42" s="186"/>
      <c r="AB42" s="186"/>
      <c r="AC42" s="186"/>
      <c r="AD42" s="186"/>
      <c r="AE42" s="186"/>
      <c r="AF42" s="186"/>
      <c r="AG42" s="186"/>
      <c r="AH42" s="186"/>
      <c r="AI42" s="186"/>
      <c r="AJ42" s="186"/>
      <c r="AK42" s="186"/>
      <c r="AL42" s="186"/>
      <c r="AM42" s="186"/>
      <c r="AN42" s="186"/>
      <c r="AO42" s="187"/>
      <c r="AP42" s="164">
        <f t="shared" si="26"/>
        <v>0.59</v>
      </c>
      <c r="AQ42" s="188"/>
      <c r="AR42" s="188"/>
      <c r="AS42" s="188"/>
      <c r="AT42" s="188"/>
      <c r="AU42" s="189"/>
      <c r="AV42" s="190"/>
      <c r="AW42" s="188">
        <v>0.59</v>
      </c>
      <c r="AX42" s="188"/>
      <c r="AY42" s="188"/>
      <c r="AZ42" s="188"/>
      <c r="BA42" s="188"/>
      <c r="BB42" s="188"/>
      <c r="BC42" s="188"/>
      <c r="BD42" s="188"/>
      <c r="BE42" s="188"/>
      <c r="BF42" s="188"/>
      <c r="BG42" s="188"/>
      <c r="BH42" s="188"/>
      <c r="BI42" s="188"/>
      <c r="BJ42" s="188"/>
      <c r="BK42" s="188"/>
      <c r="BL42" s="188"/>
      <c r="BM42" s="188"/>
      <c r="BN42" s="188"/>
      <c r="BO42" s="164">
        <f t="shared" si="27"/>
        <v>0</v>
      </c>
      <c r="BP42" s="188"/>
      <c r="BQ42" s="188"/>
      <c r="BR42" s="188"/>
      <c r="BS42" s="189"/>
      <c r="BT42" s="191"/>
      <c r="BU42" s="191"/>
      <c r="BV42" s="191"/>
      <c r="BW42" s="191"/>
      <c r="BX42" s="191"/>
      <c r="BY42" s="191"/>
      <c r="BZ42" s="191"/>
      <c r="CA42" s="191"/>
      <c r="CB42" s="191"/>
      <c r="CC42" s="191"/>
      <c r="CD42" s="191"/>
      <c r="CE42" s="191"/>
      <c r="CF42" s="191"/>
      <c r="CG42" s="192"/>
      <c r="CH42" s="191"/>
      <c r="CI42" s="191"/>
      <c r="CJ42" s="191"/>
      <c r="CK42" s="191"/>
      <c r="CL42" s="191"/>
      <c r="CM42" s="164">
        <f t="shared" si="28"/>
        <v>0</v>
      </c>
      <c r="CN42" s="188"/>
      <c r="CO42" s="188"/>
      <c r="CP42" s="18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  <c r="DL42" s="99"/>
    </row>
    <row r="43" spans="1:116">
      <c r="A43" s="56"/>
      <c r="B43" s="433" t="s">
        <v>156</v>
      </c>
      <c r="C43" s="424">
        <f t="shared" si="29"/>
        <v>132.44999999999999</v>
      </c>
      <c r="D43" s="164">
        <f t="shared" si="24"/>
        <v>0</v>
      </c>
      <c r="E43" s="165"/>
      <c r="F43" s="165"/>
      <c r="G43" s="165"/>
      <c r="H43" s="166"/>
      <c r="I43" s="166"/>
      <c r="J43" s="166"/>
      <c r="K43" s="165"/>
      <c r="L43" s="165"/>
      <c r="M43" s="166"/>
      <c r="N43" s="166"/>
      <c r="O43" s="166"/>
      <c r="P43" s="165"/>
      <c r="Q43" s="166"/>
      <c r="R43" s="166"/>
      <c r="S43" s="166"/>
      <c r="T43" s="85"/>
      <c r="U43" s="164">
        <f t="shared" si="25"/>
        <v>0</v>
      </c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>
        <v>0</v>
      </c>
      <c r="AH43" s="186"/>
      <c r="AI43" s="186"/>
      <c r="AJ43" s="186"/>
      <c r="AK43" s="186"/>
      <c r="AL43" s="186"/>
      <c r="AM43" s="186"/>
      <c r="AN43" s="186"/>
      <c r="AO43" s="187"/>
      <c r="AP43" s="164">
        <f t="shared" si="26"/>
        <v>132.44999999999999</v>
      </c>
      <c r="AQ43" s="188">
        <v>3.73</v>
      </c>
      <c r="AR43" s="188">
        <v>27.84</v>
      </c>
      <c r="AS43" s="188"/>
      <c r="AT43" s="188"/>
      <c r="AU43" s="189">
        <v>10.35</v>
      </c>
      <c r="AV43" s="190">
        <v>5.29</v>
      </c>
      <c r="AW43" s="188">
        <v>63.16</v>
      </c>
      <c r="AX43" s="188"/>
      <c r="AY43" s="188"/>
      <c r="AZ43" s="188"/>
      <c r="BA43" s="188"/>
      <c r="BB43" s="188">
        <v>16.32</v>
      </c>
      <c r="BC43" s="188"/>
      <c r="BD43" s="188"/>
      <c r="BE43" s="188"/>
      <c r="BF43" s="188"/>
      <c r="BG43" s="188"/>
      <c r="BH43" s="188"/>
      <c r="BI43" s="188">
        <v>5.76</v>
      </c>
      <c r="BJ43" s="188"/>
      <c r="BK43" s="188"/>
      <c r="BL43" s="188"/>
      <c r="BM43" s="188"/>
      <c r="BN43" s="188"/>
      <c r="BO43" s="164">
        <f t="shared" si="27"/>
        <v>0</v>
      </c>
      <c r="BP43" s="188"/>
      <c r="BQ43" s="188"/>
      <c r="BR43" s="188"/>
      <c r="BS43" s="189"/>
      <c r="BT43" s="191"/>
      <c r="BU43" s="191"/>
      <c r="BV43" s="191"/>
      <c r="BW43" s="191"/>
      <c r="BX43" s="191"/>
      <c r="BY43" s="191"/>
      <c r="BZ43" s="191"/>
      <c r="CA43" s="191"/>
      <c r="CB43" s="191"/>
      <c r="CC43" s="191"/>
      <c r="CD43" s="191"/>
      <c r="CE43" s="191"/>
      <c r="CF43" s="191"/>
      <c r="CG43" s="192"/>
      <c r="CH43" s="191"/>
      <c r="CI43" s="191"/>
      <c r="CJ43" s="191"/>
      <c r="CK43" s="191"/>
      <c r="CL43" s="191"/>
      <c r="CM43" s="164">
        <f t="shared" si="28"/>
        <v>0</v>
      </c>
      <c r="CN43" s="188"/>
      <c r="CO43" s="188"/>
      <c r="CP43" s="189"/>
      <c r="CQ43" s="99"/>
      <c r="CR43" s="99"/>
      <c r="CS43" s="99"/>
      <c r="CT43" s="99"/>
      <c r="CU43" s="99"/>
      <c r="CV43" s="99"/>
      <c r="CW43" s="99"/>
      <c r="CX43" s="99"/>
      <c r="CY43" s="99"/>
      <c r="CZ43" s="99"/>
      <c r="DA43" s="99"/>
      <c r="DB43" s="99"/>
      <c r="DC43" s="99"/>
      <c r="DD43" s="99"/>
      <c r="DE43" s="99"/>
      <c r="DF43" s="99"/>
      <c r="DG43" s="99"/>
      <c r="DH43" s="99"/>
      <c r="DI43" s="99"/>
      <c r="DJ43" s="99"/>
      <c r="DK43" s="99"/>
      <c r="DL43" s="99"/>
    </row>
    <row r="44" spans="1:116">
      <c r="A44" s="56"/>
      <c r="B44" s="433" t="s">
        <v>157</v>
      </c>
      <c r="C44" s="424">
        <f t="shared" si="29"/>
        <v>1474.5</v>
      </c>
      <c r="D44" s="164">
        <f t="shared" si="24"/>
        <v>0</v>
      </c>
      <c r="E44" s="165"/>
      <c r="F44" s="165"/>
      <c r="G44" s="165"/>
      <c r="H44" s="166"/>
      <c r="I44" s="166"/>
      <c r="J44" s="166"/>
      <c r="K44" s="165"/>
      <c r="L44" s="165"/>
      <c r="M44" s="166"/>
      <c r="N44" s="166"/>
      <c r="O44" s="166"/>
      <c r="P44" s="165"/>
      <c r="Q44" s="166"/>
      <c r="R44" s="166"/>
      <c r="S44" s="166"/>
      <c r="T44" s="85"/>
      <c r="U44" s="164">
        <f t="shared" si="25"/>
        <v>0</v>
      </c>
      <c r="V44" s="186"/>
      <c r="W44" s="186"/>
      <c r="X44" s="186"/>
      <c r="Y44" s="186"/>
      <c r="Z44" s="186"/>
      <c r="AA44" s="186"/>
      <c r="AB44" s="186"/>
      <c r="AC44" s="186"/>
      <c r="AD44" s="186"/>
      <c r="AE44" s="186"/>
      <c r="AF44" s="186"/>
      <c r="AG44" s="186"/>
      <c r="AH44" s="186"/>
      <c r="AI44" s="186"/>
      <c r="AJ44" s="186"/>
      <c r="AK44" s="186"/>
      <c r="AL44" s="186"/>
      <c r="AM44" s="186"/>
      <c r="AN44" s="186"/>
      <c r="AO44" s="187"/>
      <c r="AP44" s="164">
        <f t="shared" si="26"/>
        <v>399.5</v>
      </c>
      <c r="AQ44" s="188">
        <v>87.2</v>
      </c>
      <c r="AR44" s="188">
        <v>207.3</v>
      </c>
      <c r="AS44" s="188"/>
      <c r="AT44" s="188"/>
      <c r="AU44" s="189"/>
      <c r="AV44" s="190"/>
      <c r="AW44" s="188">
        <v>105</v>
      </c>
      <c r="AX44" s="188"/>
      <c r="AY44" s="188"/>
      <c r="AZ44" s="188"/>
      <c r="BA44" s="188"/>
      <c r="BB44" s="188"/>
      <c r="BC44" s="188"/>
      <c r="BD44" s="188"/>
      <c r="BE44" s="188"/>
      <c r="BF44" s="188"/>
      <c r="BG44" s="188"/>
      <c r="BH44" s="188"/>
      <c r="BI44" s="188"/>
      <c r="BJ44" s="188"/>
      <c r="BK44" s="188"/>
      <c r="BL44" s="188"/>
      <c r="BM44" s="188"/>
      <c r="BN44" s="188"/>
      <c r="BO44" s="164">
        <f t="shared" si="27"/>
        <v>9</v>
      </c>
      <c r="BP44" s="188">
        <v>4</v>
      </c>
      <c r="BQ44" s="188">
        <v>5</v>
      </c>
      <c r="BR44" s="188"/>
      <c r="BS44" s="189"/>
      <c r="BT44" s="191"/>
      <c r="BU44" s="191"/>
      <c r="BV44" s="191"/>
      <c r="BW44" s="191"/>
      <c r="BX44" s="191"/>
      <c r="BY44" s="191"/>
      <c r="BZ44" s="191"/>
      <c r="CA44" s="191"/>
      <c r="CB44" s="191"/>
      <c r="CC44" s="191"/>
      <c r="CD44" s="191"/>
      <c r="CE44" s="191"/>
      <c r="CF44" s="191"/>
      <c r="CG44" s="192"/>
      <c r="CH44" s="191"/>
      <c r="CI44" s="191"/>
      <c r="CJ44" s="191"/>
      <c r="CK44" s="191"/>
      <c r="CL44" s="191"/>
      <c r="CM44" s="193">
        <f t="shared" si="28"/>
        <v>1066</v>
      </c>
      <c r="CN44" s="188">
        <v>127</v>
      </c>
      <c r="CO44" s="188">
        <v>939</v>
      </c>
      <c r="CP44" s="189"/>
      <c r="CQ44" s="99"/>
      <c r="CR44" s="99"/>
      <c r="CS44" s="99"/>
      <c r="CT44" s="99"/>
      <c r="CU44" s="99"/>
      <c r="CV44" s="99"/>
      <c r="CW44" s="99"/>
      <c r="CX44" s="99"/>
      <c r="CY44" s="99"/>
      <c r="CZ44" s="99"/>
      <c r="DA44" s="99"/>
      <c r="DB44" s="99"/>
      <c r="DC44" s="99"/>
      <c r="DD44" s="99"/>
      <c r="DE44" s="99"/>
      <c r="DF44" s="99"/>
      <c r="DG44" s="99"/>
      <c r="DH44" s="99"/>
      <c r="DI44" s="99"/>
      <c r="DJ44" s="99"/>
      <c r="DK44" s="99"/>
      <c r="DL44" s="99"/>
    </row>
    <row r="45" spans="1:116">
      <c r="A45" s="34">
        <v>4</v>
      </c>
      <c r="B45" s="34" t="s">
        <v>148</v>
      </c>
      <c r="C45" s="427">
        <f>D45+U45+AP45+BO45+CM45</f>
        <v>29294.297000000002</v>
      </c>
      <c r="D45" s="162">
        <f>SUM(D46:D54)</f>
        <v>24846.65</v>
      </c>
      <c r="E45" s="163">
        <f t="shared" ref="E45:S45" si="30">SUM(E46:E54)</f>
        <v>0</v>
      </c>
      <c r="F45" s="163">
        <f t="shared" si="30"/>
        <v>0</v>
      </c>
      <c r="G45" s="163">
        <f t="shared" si="30"/>
        <v>31.049999999999997</v>
      </c>
      <c r="H45" s="163">
        <f t="shared" si="30"/>
        <v>95</v>
      </c>
      <c r="I45" s="163">
        <f t="shared" si="30"/>
        <v>0</v>
      </c>
      <c r="J45" s="163">
        <f t="shared" si="30"/>
        <v>0</v>
      </c>
      <c r="K45" s="163">
        <f t="shared" si="30"/>
        <v>0.1</v>
      </c>
      <c r="L45" s="163">
        <f t="shared" si="30"/>
        <v>0</v>
      </c>
      <c r="M45" s="163">
        <f t="shared" si="30"/>
        <v>0</v>
      </c>
      <c r="N45" s="163">
        <f t="shared" si="30"/>
        <v>0</v>
      </c>
      <c r="O45" s="163">
        <f t="shared" si="30"/>
        <v>0</v>
      </c>
      <c r="P45" s="163">
        <f t="shared" si="30"/>
        <v>0</v>
      </c>
      <c r="Q45" s="163">
        <f t="shared" si="30"/>
        <v>0</v>
      </c>
      <c r="R45" s="163">
        <f t="shared" si="30"/>
        <v>0</v>
      </c>
      <c r="S45" s="163">
        <f t="shared" si="30"/>
        <v>2</v>
      </c>
      <c r="T45" s="85">
        <f>SUM(T46:T54)</f>
        <v>24718.5</v>
      </c>
      <c r="U45" s="162">
        <f>SUM(U46:U54)</f>
        <v>1435.2539999999999</v>
      </c>
      <c r="V45" s="163">
        <f t="shared" ref="V45:AN45" si="31">SUM(V46:V54)</f>
        <v>0</v>
      </c>
      <c r="W45" s="163">
        <f t="shared" si="31"/>
        <v>0</v>
      </c>
      <c r="X45" s="163">
        <f t="shared" si="31"/>
        <v>0</v>
      </c>
      <c r="Y45" s="163">
        <f t="shared" si="31"/>
        <v>0</v>
      </c>
      <c r="Z45" s="163">
        <f t="shared" si="31"/>
        <v>0</v>
      </c>
      <c r="AA45" s="163">
        <f t="shared" si="31"/>
        <v>3.754</v>
      </c>
      <c r="AB45" s="163">
        <f t="shared" si="31"/>
        <v>0</v>
      </c>
      <c r="AC45" s="163">
        <f t="shared" si="31"/>
        <v>0</v>
      </c>
      <c r="AD45" s="163">
        <f t="shared" si="31"/>
        <v>0</v>
      </c>
      <c r="AE45" s="163">
        <f t="shared" si="31"/>
        <v>0</v>
      </c>
      <c r="AF45" s="163">
        <f t="shared" si="31"/>
        <v>0</v>
      </c>
      <c r="AG45" s="163">
        <f t="shared" si="31"/>
        <v>1431.5</v>
      </c>
      <c r="AH45" s="163">
        <f t="shared" si="31"/>
        <v>0</v>
      </c>
      <c r="AI45" s="163">
        <f t="shared" si="31"/>
        <v>0</v>
      </c>
      <c r="AJ45" s="163">
        <f t="shared" si="31"/>
        <v>0</v>
      </c>
      <c r="AK45" s="163">
        <f t="shared" si="31"/>
        <v>0</v>
      </c>
      <c r="AL45" s="163">
        <f t="shared" si="31"/>
        <v>0</v>
      </c>
      <c r="AM45" s="163">
        <f t="shared" si="31"/>
        <v>0</v>
      </c>
      <c r="AN45" s="163">
        <f t="shared" si="31"/>
        <v>0</v>
      </c>
      <c r="AO45" s="194">
        <v>0</v>
      </c>
      <c r="AP45" s="162">
        <f t="shared" ref="AP45:BS45" si="32">SUM(AP46:AP54)</f>
        <v>1660.0229999999999</v>
      </c>
      <c r="AQ45" s="163">
        <f t="shared" si="32"/>
        <v>269.40999999999997</v>
      </c>
      <c r="AR45" s="163">
        <f t="shared" si="32"/>
        <v>440.4</v>
      </c>
      <c r="AS45" s="163">
        <f t="shared" si="32"/>
        <v>0</v>
      </c>
      <c r="AT45" s="163">
        <f t="shared" si="32"/>
        <v>0</v>
      </c>
      <c r="AU45" s="163">
        <f t="shared" si="32"/>
        <v>201.988</v>
      </c>
      <c r="AV45" s="163">
        <f t="shared" si="32"/>
        <v>18.29</v>
      </c>
      <c r="AW45" s="163">
        <f t="shared" si="32"/>
        <v>637.68499999999995</v>
      </c>
      <c r="AX45" s="163">
        <f t="shared" si="32"/>
        <v>0</v>
      </c>
      <c r="AY45" s="163">
        <f t="shared" si="32"/>
        <v>0</v>
      </c>
      <c r="AZ45" s="163">
        <f t="shared" si="32"/>
        <v>0</v>
      </c>
      <c r="BA45" s="163">
        <f t="shared" si="32"/>
        <v>0</v>
      </c>
      <c r="BB45" s="163">
        <f t="shared" si="32"/>
        <v>35.620000000000005</v>
      </c>
      <c r="BC45" s="163">
        <f t="shared" si="32"/>
        <v>0</v>
      </c>
      <c r="BD45" s="163">
        <f t="shared" si="32"/>
        <v>0</v>
      </c>
      <c r="BE45" s="163">
        <f t="shared" si="32"/>
        <v>0</v>
      </c>
      <c r="BF45" s="163">
        <f t="shared" si="32"/>
        <v>0</v>
      </c>
      <c r="BG45" s="163">
        <f t="shared" si="32"/>
        <v>0</v>
      </c>
      <c r="BH45" s="163">
        <f t="shared" si="32"/>
        <v>4.72</v>
      </c>
      <c r="BI45" s="163">
        <f t="shared" si="32"/>
        <v>35.090000000000003</v>
      </c>
      <c r="BJ45" s="163">
        <f t="shared" si="32"/>
        <v>0</v>
      </c>
      <c r="BK45" s="163">
        <f t="shared" si="32"/>
        <v>0</v>
      </c>
      <c r="BL45" s="163">
        <f t="shared" si="32"/>
        <v>16.82</v>
      </c>
      <c r="BM45" s="163">
        <f t="shared" si="32"/>
        <v>0</v>
      </c>
      <c r="BN45" s="163">
        <f t="shared" si="32"/>
        <v>0</v>
      </c>
      <c r="BO45" s="162">
        <f t="shared" si="32"/>
        <v>269.07</v>
      </c>
      <c r="BP45" s="163">
        <f t="shared" si="32"/>
        <v>263.57</v>
      </c>
      <c r="BQ45" s="163">
        <f t="shared" si="32"/>
        <v>5.5</v>
      </c>
      <c r="BR45" s="163">
        <f t="shared" si="32"/>
        <v>0</v>
      </c>
      <c r="BS45" s="163">
        <f t="shared" si="32"/>
        <v>0</v>
      </c>
      <c r="BT45" s="195">
        <v>0</v>
      </c>
      <c r="BU45" s="195">
        <v>0</v>
      </c>
      <c r="BV45" s="195">
        <v>0</v>
      </c>
      <c r="BW45" s="195">
        <v>0</v>
      </c>
      <c r="BX45" s="195">
        <v>0</v>
      </c>
      <c r="BY45" s="195">
        <v>0</v>
      </c>
      <c r="BZ45" s="195">
        <v>0</v>
      </c>
      <c r="CA45" s="195">
        <v>0</v>
      </c>
      <c r="CB45" s="195">
        <v>0</v>
      </c>
      <c r="CC45" s="195">
        <v>0</v>
      </c>
      <c r="CD45" s="195">
        <v>0</v>
      </c>
      <c r="CE45" s="195">
        <v>0</v>
      </c>
      <c r="CF45" s="195">
        <v>0</v>
      </c>
      <c r="CG45" s="195">
        <v>0</v>
      </c>
      <c r="CH45" s="195">
        <v>0</v>
      </c>
      <c r="CI45" s="195">
        <v>0</v>
      </c>
      <c r="CJ45" s="195">
        <v>0</v>
      </c>
      <c r="CK45" s="195">
        <v>0</v>
      </c>
      <c r="CL45" s="195">
        <v>0</v>
      </c>
      <c r="CM45" s="162">
        <f>SUM(CM46:CM54)</f>
        <v>1083.3</v>
      </c>
      <c r="CN45" s="163">
        <f>SUM(CN46:CN54)</f>
        <v>133</v>
      </c>
      <c r="CO45" s="163">
        <f>SUM(CO46:CO54)</f>
        <v>950.3</v>
      </c>
      <c r="CP45" s="434">
        <f>SUM(CP46:CP54)</f>
        <v>0</v>
      </c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99"/>
      <c r="DL45" s="99"/>
    </row>
    <row r="46" spans="1:116">
      <c r="A46" s="56"/>
      <c r="B46" s="433" t="s">
        <v>149</v>
      </c>
      <c r="C46" s="424">
        <f>D46+U46+AP46+BO46+CM46</f>
        <v>158.69999999999999</v>
      </c>
      <c r="D46" s="164">
        <f t="shared" ref="D46:D54" si="33">SUM(E46:T46)</f>
        <v>106.5</v>
      </c>
      <c r="E46" s="165"/>
      <c r="F46" s="165"/>
      <c r="G46" s="165">
        <v>0.4</v>
      </c>
      <c r="H46" s="166"/>
      <c r="I46" s="166"/>
      <c r="J46" s="166"/>
      <c r="K46" s="165">
        <v>0.1</v>
      </c>
      <c r="L46" s="165"/>
      <c r="M46" s="166"/>
      <c r="N46" s="166"/>
      <c r="O46" s="166"/>
      <c r="P46" s="165"/>
      <c r="Q46" s="166"/>
      <c r="R46" s="166"/>
      <c r="S46" s="166"/>
      <c r="T46" s="85">
        <v>106</v>
      </c>
      <c r="U46" s="164">
        <f t="shared" ref="U46:U54" si="34">SUM(V46:AN46)</f>
        <v>0</v>
      </c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7"/>
      <c r="AP46" s="164">
        <f t="shared" ref="AP46:AP54" si="35">SUM(AQ46:BN46)</f>
        <v>52.2</v>
      </c>
      <c r="AQ46" s="188"/>
      <c r="AR46" s="188">
        <v>0.2</v>
      </c>
      <c r="AS46" s="188"/>
      <c r="AT46" s="188"/>
      <c r="AU46" s="189"/>
      <c r="AV46" s="190"/>
      <c r="AW46" s="188">
        <v>52</v>
      </c>
      <c r="AX46" s="188"/>
      <c r="AY46" s="188"/>
      <c r="AZ46" s="188"/>
      <c r="BA46" s="188"/>
      <c r="BB46" s="188"/>
      <c r="BC46" s="188"/>
      <c r="BD46" s="188"/>
      <c r="BE46" s="188"/>
      <c r="BF46" s="188"/>
      <c r="BG46" s="188"/>
      <c r="BH46" s="188"/>
      <c r="BI46" s="188"/>
      <c r="BJ46" s="188"/>
      <c r="BK46" s="188"/>
      <c r="BL46" s="188"/>
      <c r="BM46" s="188"/>
      <c r="BN46" s="188"/>
      <c r="BO46" s="164">
        <f t="shared" ref="BO46:BO54" si="36">SUM(BP46:BS46)</f>
        <v>0</v>
      </c>
      <c r="BP46" s="188"/>
      <c r="BQ46" s="188"/>
      <c r="BR46" s="188"/>
      <c r="BS46" s="189"/>
      <c r="BT46" s="191"/>
      <c r="BU46" s="191"/>
      <c r="BV46" s="191"/>
      <c r="BW46" s="191"/>
      <c r="BX46" s="191"/>
      <c r="BY46" s="191"/>
      <c r="BZ46" s="191"/>
      <c r="CA46" s="191"/>
      <c r="CB46" s="191"/>
      <c r="CC46" s="191"/>
      <c r="CD46" s="191"/>
      <c r="CE46" s="191"/>
      <c r="CF46" s="191"/>
      <c r="CG46" s="192"/>
      <c r="CH46" s="191"/>
      <c r="CI46" s="191"/>
      <c r="CJ46" s="191"/>
      <c r="CK46" s="191"/>
      <c r="CL46" s="191"/>
      <c r="CM46" s="164">
        <f t="shared" ref="CM46:CM54" si="37">SUM(CN46:CP46)</f>
        <v>0</v>
      </c>
      <c r="CN46" s="188"/>
      <c r="CO46" s="188"/>
      <c r="CP46" s="189"/>
      <c r="CQ46" s="99"/>
      <c r="CR46" s="99"/>
      <c r="CS46" s="99"/>
      <c r="CT46" s="99"/>
      <c r="CU46" s="99"/>
      <c r="CV46" s="99"/>
      <c r="CW46" s="99"/>
      <c r="CX46" s="99"/>
      <c r="CY46" s="99"/>
      <c r="CZ46" s="99"/>
      <c r="DA46" s="99"/>
      <c r="DB46" s="99"/>
      <c r="DC46" s="99"/>
      <c r="DD46" s="99"/>
      <c r="DE46" s="99"/>
      <c r="DF46" s="99"/>
      <c r="DG46" s="99"/>
      <c r="DH46" s="99"/>
      <c r="DI46" s="99"/>
      <c r="DJ46" s="99"/>
      <c r="DK46" s="99"/>
      <c r="DL46" s="99"/>
    </row>
    <row r="47" spans="1:116">
      <c r="A47" s="56"/>
      <c r="B47" s="433" t="s">
        <v>150</v>
      </c>
      <c r="C47" s="424">
        <f t="shared" ref="C47:C54" si="38">D47+U47+AP47+BO47+CM47</f>
        <v>129.6</v>
      </c>
      <c r="D47" s="164">
        <f t="shared" si="33"/>
        <v>0</v>
      </c>
      <c r="E47" s="165"/>
      <c r="F47" s="165"/>
      <c r="G47" s="165"/>
      <c r="H47" s="166"/>
      <c r="I47" s="166"/>
      <c r="J47" s="166"/>
      <c r="K47" s="165"/>
      <c r="L47" s="165"/>
      <c r="M47" s="166"/>
      <c r="N47" s="166"/>
      <c r="O47" s="166"/>
      <c r="P47" s="165"/>
      <c r="Q47" s="166"/>
      <c r="R47" s="166"/>
      <c r="S47" s="166"/>
      <c r="T47" s="85"/>
      <c r="U47" s="164">
        <f t="shared" si="34"/>
        <v>0</v>
      </c>
      <c r="V47" s="186"/>
      <c r="W47" s="186"/>
      <c r="X47" s="186"/>
      <c r="Y47" s="186"/>
      <c r="Z47" s="186"/>
      <c r="AA47" s="186"/>
      <c r="AB47" s="186"/>
      <c r="AC47" s="186"/>
      <c r="AD47" s="186"/>
      <c r="AE47" s="186"/>
      <c r="AF47" s="186"/>
      <c r="AG47" s="186"/>
      <c r="AH47" s="186"/>
      <c r="AI47" s="186"/>
      <c r="AJ47" s="186"/>
      <c r="AK47" s="186"/>
      <c r="AL47" s="186"/>
      <c r="AM47" s="186"/>
      <c r="AN47" s="186"/>
      <c r="AO47" s="187"/>
      <c r="AP47" s="164">
        <f t="shared" si="35"/>
        <v>114.6</v>
      </c>
      <c r="AQ47" s="188">
        <v>18</v>
      </c>
      <c r="AR47" s="188">
        <v>30</v>
      </c>
      <c r="AS47" s="188"/>
      <c r="AT47" s="188"/>
      <c r="AU47" s="189">
        <v>11.4</v>
      </c>
      <c r="AV47" s="190"/>
      <c r="AW47" s="188">
        <v>25.4</v>
      </c>
      <c r="AX47" s="188"/>
      <c r="AY47" s="188"/>
      <c r="AZ47" s="188"/>
      <c r="BA47" s="188"/>
      <c r="BB47" s="188">
        <v>6.3</v>
      </c>
      <c r="BC47" s="188"/>
      <c r="BD47" s="188"/>
      <c r="BE47" s="188"/>
      <c r="BF47" s="188"/>
      <c r="BG47" s="188"/>
      <c r="BH47" s="188">
        <v>4</v>
      </c>
      <c r="BI47" s="188">
        <v>3.4</v>
      </c>
      <c r="BJ47" s="188"/>
      <c r="BK47" s="188"/>
      <c r="BL47" s="188">
        <v>16.100000000000001</v>
      </c>
      <c r="BM47" s="188"/>
      <c r="BN47" s="188"/>
      <c r="BO47" s="164">
        <f t="shared" si="36"/>
        <v>15</v>
      </c>
      <c r="BP47" s="188">
        <v>15</v>
      </c>
      <c r="BQ47" s="188"/>
      <c r="BR47" s="188"/>
      <c r="BS47" s="189"/>
      <c r="BT47" s="191"/>
      <c r="BU47" s="191"/>
      <c r="BV47" s="191"/>
      <c r="BW47" s="191"/>
      <c r="BX47" s="191"/>
      <c r="BY47" s="191"/>
      <c r="BZ47" s="191"/>
      <c r="CA47" s="191"/>
      <c r="CB47" s="191"/>
      <c r="CC47" s="191"/>
      <c r="CD47" s="191"/>
      <c r="CE47" s="191"/>
      <c r="CF47" s="191"/>
      <c r="CG47" s="192"/>
      <c r="CH47" s="191"/>
      <c r="CI47" s="191"/>
      <c r="CJ47" s="191"/>
      <c r="CK47" s="191"/>
      <c r="CL47" s="191"/>
      <c r="CM47" s="164">
        <f t="shared" si="37"/>
        <v>0</v>
      </c>
      <c r="CN47" s="188"/>
      <c r="CO47" s="188"/>
      <c r="CP47" s="189"/>
      <c r="CQ47" s="99"/>
      <c r="CR47" s="99"/>
      <c r="CS47" s="99"/>
      <c r="CT47" s="99"/>
      <c r="CU47" s="99"/>
      <c r="CV47" s="99"/>
      <c r="CW47" s="99"/>
      <c r="CX47" s="99"/>
      <c r="CY47" s="99"/>
      <c r="CZ47" s="99"/>
      <c r="DA47" s="99"/>
      <c r="DB47" s="99"/>
      <c r="DC47" s="99"/>
      <c r="DD47" s="99"/>
      <c r="DE47" s="99"/>
      <c r="DF47" s="99"/>
      <c r="DG47" s="99"/>
      <c r="DH47" s="99"/>
      <c r="DI47" s="99"/>
      <c r="DJ47" s="99"/>
      <c r="DK47" s="99"/>
      <c r="DL47" s="99"/>
    </row>
    <row r="48" spans="1:116">
      <c r="A48" s="56"/>
      <c r="B48" s="433" t="s">
        <v>151</v>
      </c>
      <c r="C48" s="424">
        <f t="shared" si="38"/>
        <v>824.4799999999999</v>
      </c>
      <c r="D48" s="164">
        <f t="shared" si="33"/>
        <v>0</v>
      </c>
      <c r="E48" s="165"/>
      <c r="F48" s="165"/>
      <c r="G48" s="165"/>
      <c r="H48" s="166"/>
      <c r="I48" s="166"/>
      <c r="J48" s="166"/>
      <c r="K48" s="165"/>
      <c r="L48" s="165"/>
      <c r="M48" s="166"/>
      <c r="N48" s="166"/>
      <c r="O48" s="166"/>
      <c r="P48" s="165"/>
      <c r="Q48" s="166"/>
      <c r="R48" s="166"/>
      <c r="S48" s="166"/>
      <c r="T48" s="85"/>
      <c r="U48" s="164">
        <f t="shared" si="34"/>
        <v>0</v>
      </c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  <c r="AI48" s="186"/>
      <c r="AJ48" s="186"/>
      <c r="AK48" s="186"/>
      <c r="AL48" s="186"/>
      <c r="AM48" s="186"/>
      <c r="AN48" s="186"/>
      <c r="AO48" s="187"/>
      <c r="AP48" s="164">
        <f t="shared" si="35"/>
        <v>579.30999999999995</v>
      </c>
      <c r="AQ48" s="188">
        <v>150.26</v>
      </c>
      <c r="AR48" s="188">
        <v>123.11</v>
      </c>
      <c r="AS48" s="188"/>
      <c r="AT48" s="188"/>
      <c r="AU48" s="189">
        <v>24.91</v>
      </c>
      <c r="AV48" s="190"/>
      <c r="AW48" s="188">
        <v>279.27999999999997</v>
      </c>
      <c r="AX48" s="188"/>
      <c r="AY48" s="188"/>
      <c r="AZ48" s="188"/>
      <c r="BA48" s="188"/>
      <c r="BB48" s="188"/>
      <c r="BC48" s="188"/>
      <c r="BD48" s="188"/>
      <c r="BE48" s="188"/>
      <c r="BF48" s="188"/>
      <c r="BG48" s="188"/>
      <c r="BH48" s="188">
        <v>0.52</v>
      </c>
      <c r="BI48" s="188">
        <v>0.51</v>
      </c>
      <c r="BJ48" s="188"/>
      <c r="BK48" s="188"/>
      <c r="BL48" s="188">
        <v>0.72</v>
      </c>
      <c r="BM48" s="188"/>
      <c r="BN48" s="188"/>
      <c r="BO48" s="164">
        <f t="shared" si="36"/>
        <v>244.07</v>
      </c>
      <c r="BP48" s="188">
        <v>244.07</v>
      </c>
      <c r="BQ48" s="188"/>
      <c r="BR48" s="188"/>
      <c r="BS48" s="189"/>
      <c r="BT48" s="191"/>
      <c r="BU48" s="191"/>
      <c r="BV48" s="191"/>
      <c r="BW48" s="191"/>
      <c r="BX48" s="191"/>
      <c r="BY48" s="191"/>
      <c r="BZ48" s="191"/>
      <c r="CA48" s="191"/>
      <c r="CB48" s="191"/>
      <c r="CC48" s="191"/>
      <c r="CD48" s="191"/>
      <c r="CE48" s="191"/>
      <c r="CF48" s="191"/>
      <c r="CG48" s="192"/>
      <c r="CH48" s="191"/>
      <c r="CI48" s="191"/>
      <c r="CJ48" s="191"/>
      <c r="CK48" s="191"/>
      <c r="CL48" s="191"/>
      <c r="CM48" s="164">
        <f t="shared" si="37"/>
        <v>1.1000000000000001</v>
      </c>
      <c r="CN48" s="188"/>
      <c r="CO48" s="188">
        <v>1.1000000000000001</v>
      </c>
      <c r="CP48" s="189"/>
      <c r="CQ48" s="99"/>
      <c r="CR48" s="99"/>
      <c r="CS48" s="99"/>
      <c r="CT48" s="99"/>
      <c r="CU48" s="99"/>
      <c r="CV48" s="99"/>
      <c r="CW48" s="99"/>
      <c r="CX48" s="99"/>
      <c r="CY48" s="99"/>
      <c r="CZ48" s="99"/>
      <c r="DA48" s="99"/>
      <c r="DB48" s="99"/>
      <c r="DC48" s="99"/>
      <c r="DD48" s="99"/>
      <c r="DE48" s="99"/>
      <c r="DF48" s="99"/>
      <c r="DG48" s="99"/>
      <c r="DH48" s="99"/>
      <c r="DI48" s="99"/>
      <c r="DJ48" s="99"/>
      <c r="DK48" s="99"/>
      <c r="DL48" s="99"/>
    </row>
    <row r="49" spans="1:116">
      <c r="A49" s="56"/>
      <c r="B49" s="433" t="s">
        <v>152</v>
      </c>
      <c r="C49" s="424">
        <f t="shared" si="38"/>
        <v>880.40700000000004</v>
      </c>
      <c r="D49" s="164">
        <f t="shared" si="33"/>
        <v>0</v>
      </c>
      <c r="E49" s="165"/>
      <c r="F49" s="165"/>
      <c r="G49" s="165"/>
      <c r="H49" s="166"/>
      <c r="I49" s="166"/>
      <c r="J49" s="166"/>
      <c r="K49" s="165"/>
      <c r="L49" s="165"/>
      <c r="M49" s="166"/>
      <c r="N49" s="166"/>
      <c r="O49" s="166"/>
      <c r="P49" s="165"/>
      <c r="Q49" s="166"/>
      <c r="R49" s="166"/>
      <c r="S49" s="166"/>
      <c r="T49" s="85"/>
      <c r="U49" s="164">
        <f t="shared" si="34"/>
        <v>726.25400000000002</v>
      </c>
      <c r="V49" s="186">
        <v>0</v>
      </c>
      <c r="W49" s="186">
        <v>0</v>
      </c>
      <c r="X49" s="186"/>
      <c r="Y49" s="186"/>
      <c r="Z49" s="186"/>
      <c r="AA49" s="186">
        <v>3.754</v>
      </c>
      <c r="AB49" s="186"/>
      <c r="AC49" s="186"/>
      <c r="AD49" s="186"/>
      <c r="AE49" s="186"/>
      <c r="AF49" s="186"/>
      <c r="AG49" s="186">
        <v>722.5</v>
      </c>
      <c r="AH49" s="186"/>
      <c r="AI49" s="186"/>
      <c r="AJ49" s="186"/>
      <c r="AK49" s="186"/>
      <c r="AL49" s="186">
        <v>0</v>
      </c>
      <c r="AM49" s="186"/>
      <c r="AN49" s="186"/>
      <c r="AO49" s="187"/>
      <c r="AP49" s="164">
        <f t="shared" si="35"/>
        <v>154.15299999999999</v>
      </c>
      <c r="AQ49" s="188"/>
      <c r="AR49" s="188">
        <v>4.8</v>
      </c>
      <c r="AS49" s="188"/>
      <c r="AT49" s="188"/>
      <c r="AU49" s="189">
        <v>117.72799999999999</v>
      </c>
      <c r="AV49" s="190"/>
      <c r="AW49" s="188">
        <v>31.625</v>
      </c>
      <c r="AX49" s="188"/>
      <c r="AY49" s="188"/>
      <c r="AZ49" s="188"/>
      <c r="BA49" s="188"/>
      <c r="BB49" s="188"/>
      <c r="BC49" s="188"/>
      <c r="BD49" s="188"/>
      <c r="BE49" s="188"/>
      <c r="BF49" s="188"/>
      <c r="BG49" s="188"/>
      <c r="BH49" s="188"/>
      <c r="BI49" s="188"/>
      <c r="BJ49" s="188"/>
      <c r="BK49" s="188"/>
      <c r="BL49" s="188"/>
      <c r="BM49" s="188"/>
      <c r="BN49" s="188"/>
      <c r="BO49" s="164">
        <f t="shared" si="36"/>
        <v>0</v>
      </c>
      <c r="BP49" s="188"/>
      <c r="BQ49" s="188"/>
      <c r="BR49" s="188"/>
      <c r="BS49" s="189"/>
      <c r="BT49" s="191"/>
      <c r="BU49" s="191"/>
      <c r="BV49" s="191"/>
      <c r="BW49" s="191"/>
      <c r="BX49" s="191"/>
      <c r="BY49" s="191"/>
      <c r="BZ49" s="191"/>
      <c r="CA49" s="191"/>
      <c r="CB49" s="191"/>
      <c r="CC49" s="191"/>
      <c r="CD49" s="191"/>
      <c r="CE49" s="191"/>
      <c r="CF49" s="191"/>
      <c r="CG49" s="192"/>
      <c r="CH49" s="191"/>
      <c r="CI49" s="191"/>
      <c r="CJ49" s="191"/>
      <c r="CK49" s="191"/>
      <c r="CL49" s="191"/>
      <c r="CM49" s="164">
        <f t="shared" si="37"/>
        <v>0</v>
      </c>
      <c r="CN49" s="188"/>
      <c r="CO49" s="188"/>
      <c r="CP49" s="189"/>
      <c r="CQ49" s="99"/>
      <c r="CR49" s="99"/>
      <c r="CS49" s="99"/>
      <c r="CT49" s="99"/>
      <c r="CU49" s="99"/>
      <c r="CV49" s="99"/>
      <c r="CW49" s="99"/>
      <c r="CX49" s="99"/>
      <c r="CY49" s="99"/>
      <c r="CZ49" s="99"/>
      <c r="DA49" s="99"/>
      <c r="DB49" s="99"/>
      <c r="DC49" s="99"/>
      <c r="DD49" s="99"/>
      <c r="DE49" s="99"/>
      <c r="DF49" s="99"/>
      <c r="DG49" s="99"/>
      <c r="DH49" s="99"/>
      <c r="DI49" s="99"/>
      <c r="DJ49" s="99"/>
      <c r="DK49" s="99"/>
      <c r="DL49" s="99"/>
    </row>
    <row r="50" spans="1:116">
      <c r="A50" s="56"/>
      <c r="B50" s="433" t="s">
        <v>153</v>
      </c>
      <c r="C50" s="424">
        <f t="shared" si="38"/>
        <v>786.54</v>
      </c>
      <c r="D50" s="164">
        <f t="shared" si="33"/>
        <v>127.65</v>
      </c>
      <c r="E50" s="165"/>
      <c r="F50" s="165"/>
      <c r="G50" s="165">
        <v>30.65</v>
      </c>
      <c r="H50" s="166">
        <v>95</v>
      </c>
      <c r="I50" s="166"/>
      <c r="J50" s="166"/>
      <c r="K50" s="165"/>
      <c r="L50" s="165"/>
      <c r="M50" s="166"/>
      <c r="N50" s="166"/>
      <c r="O50" s="166"/>
      <c r="P50" s="165"/>
      <c r="Q50" s="166"/>
      <c r="R50" s="166"/>
      <c r="S50" s="166">
        <v>2</v>
      </c>
      <c r="T50" s="85"/>
      <c r="U50" s="164">
        <f t="shared" si="34"/>
        <v>629</v>
      </c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>
        <v>629</v>
      </c>
      <c r="AH50" s="186"/>
      <c r="AI50" s="186"/>
      <c r="AJ50" s="186"/>
      <c r="AK50" s="186"/>
      <c r="AL50" s="186"/>
      <c r="AM50" s="186"/>
      <c r="AN50" s="186"/>
      <c r="AO50" s="187"/>
      <c r="AP50" s="164">
        <f t="shared" si="35"/>
        <v>21.689999999999998</v>
      </c>
      <c r="AQ50" s="188">
        <v>1.65</v>
      </c>
      <c r="AR50" s="188">
        <v>6.26</v>
      </c>
      <c r="AS50" s="188"/>
      <c r="AT50" s="188"/>
      <c r="AU50" s="189">
        <v>0.2</v>
      </c>
      <c r="AV50" s="190"/>
      <c r="AW50" s="188">
        <v>12.93</v>
      </c>
      <c r="AX50" s="188"/>
      <c r="AY50" s="188"/>
      <c r="AZ50" s="188"/>
      <c r="BA50" s="188"/>
      <c r="BB50" s="188"/>
      <c r="BC50" s="188"/>
      <c r="BD50" s="188"/>
      <c r="BE50" s="188"/>
      <c r="BF50" s="188"/>
      <c r="BG50" s="188"/>
      <c r="BH50" s="188">
        <v>0.2</v>
      </c>
      <c r="BI50" s="188">
        <v>0.45</v>
      </c>
      <c r="BJ50" s="188"/>
      <c r="BK50" s="188"/>
      <c r="BL50" s="188"/>
      <c r="BM50" s="188"/>
      <c r="BN50" s="188"/>
      <c r="BO50" s="164">
        <f t="shared" si="36"/>
        <v>0</v>
      </c>
      <c r="BP50" s="188"/>
      <c r="BQ50" s="188"/>
      <c r="BR50" s="188"/>
      <c r="BS50" s="189"/>
      <c r="BT50" s="191"/>
      <c r="BU50" s="191"/>
      <c r="BV50" s="191"/>
      <c r="BW50" s="191"/>
      <c r="BX50" s="191"/>
      <c r="BY50" s="191"/>
      <c r="BZ50" s="191"/>
      <c r="CA50" s="191"/>
      <c r="CB50" s="191"/>
      <c r="CC50" s="191"/>
      <c r="CD50" s="191"/>
      <c r="CE50" s="191"/>
      <c r="CF50" s="191"/>
      <c r="CG50" s="192"/>
      <c r="CH50" s="191"/>
      <c r="CI50" s="191"/>
      <c r="CJ50" s="191"/>
      <c r="CK50" s="191"/>
      <c r="CL50" s="191"/>
      <c r="CM50" s="164">
        <f t="shared" si="37"/>
        <v>8.1999999999999993</v>
      </c>
      <c r="CN50" s="188"/>
      <c r="CO50" s="188">
        <v>8.1999999999999993</v>
      </c>
      <c r="CP50" s="189"/>
      <c r="CQ50" s="99"/>
      <c r="CR50" s="99"/>
      <c r="CS50" s="99"/>
      <c r="CT50" s="99"/>
      <c r="CU50" s="99"/>
      <c r="CV50" s="99"/>
      <c r="CW50" s="99"/>
      <c r="CX50" s="99"/>
      <c r="CY50" s="99"/>
      <c r="CZ50" s="99"/>
      <c r="DA50" s="99"/>
      <c r="DB50" s="99"/>
      <c r="DC50" s="99"/>
      <c r="DD50" s="99"/>
      <c r="DE50" s="99"/>
      <c r="DF50" s="99"/>
      <c r="DG50" s="99"/>
      <c r="DH50" s="99"/>
      <c r="DI50" s="99"/>
      <c r="DJ50" s="99"/>
      <c r="DK50" s="99"/>
      <c r="DL50" s="99"/>
    </row>
    <row r="51" spans="1:116">
      <c r="A51" s="56"/>
      <c r="B51" s="433" t="s">
        <v>154</v>
      </c>
      <c r="C51" s="424">
        <f t="shared" si="38"/>
        <v>130</v>
      </c>
      <c r="D51" s="164">
        <f t="shared" si="33"/>
        <v>0</v>
      </c>
      <c r="E51" s="165"/>
      <c r="F51" s="165"/>
      <c r="G51" s="165"/>
      <c r="H51" s="166"/>
      <c r="I51" s="166"/>
      <c r="J51" s="166"/>
      <c r="K51" s="165"/>
      <c r="L51" s="165"/>
      <c r="M51" s="166"/>
      <c r="N51" s="166"/>
      <c r="O51" s="166"/>
      <c r="P51" s="165"/>
      <c r="Q51" s="166"/>
      <c r="R51" s="166"/>
      <c r="S51" s="166"/>
      <c r="T51" s="85"/>
      <c r="U51" s="164">
        <f t="shared" si="34"/>
        <v>80</v>
      </c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>
        <v>80</v>
      </c>
      <c r="AH51" s="186"/>
      <c r="AI51" s="186"/>
      <c r="AJ51" s="186"/>
      <c r="AK51" s="186"/>
      <c r="AL51" s="186"/>
      <c r="AM51" s="186"/>
      <c r="AN51" s="186"/>
      <c r="AO51" s="187"/>
      <c r="AP51" s="164">
        <f t="shared" si="35"/>
        <v>50</v>
      </c>
      <c r="AQ51" s="188"/>
      <c r="AR51" s="188">
        <v>8</v>
      </c>
      <c r="AS51" s="188"/>
      <c r="AT51" s="188"/>
      <c r="AU51" s="189">
        <v>12</v>
      </c>
      <c r="AV51" s="190"/>
      <c r="AW51" s="188">
        <v>10</v>
      </c>
      <c r="AX51" s="188"/>
      <c r="AY51" s="188"/>
      <c r="AZ51" s="188"/>
      <c r="BA51" s="188"/>
      <c r="BB51" s="188">
        <v>2</v>
      </c>
      <c r="BC51" s="188"/>
      <c r="BD51" s="188"/>
      <c r="BE51" s="188"/>
      <c r="BF51" s="188"/>
      <c r="BG51" s="188"/>
      <c r="BH51" s="188"/>
      <c r="BI51" s="188">
        <v>18</v>
      </c>
      <c r="BJ51" s="188"/>
      <c r="BK51" s="188"/>
      <c r="BL51" s="188"/>
      <c r="BM51" s="188"/>
      <c r="BN51" s="188"/>
      <c r="BO51" s="164">
        <f t="shared" si="36"/>
        <v>0</v>
      </c>
      <c r="BP51" s="188"/>
      <c r="BQ51" s="188"/>
      <c r="BR51" s="188"/>
      <c r="BS51" s="189"/>
      <c r="BT51" s="191"/>
      <c r="BU51" s="191"/>
      <c r="BV51" s="191"/>
      <c r="BW51" s="191"/>
      <c r="BX51" s="191"/>
      <c r="BY51" s="191"/>
      <c r="BZ51" s="191"/>
      <c r="CA51" s="191"/>
      <c r="CB51" s="191"/>
      <c r="CC51" s="191"/>
      <c r="CD51" s="191"/>
      <c r="CE51" s="191"/>
      <c r="CF51" s="191"/>
      <c r="CG51" s="192"/>
      <c r="CH51" s="191"/>
      <c r="CI51" s="191"/>
      <c r="CJ51" s="191"/>
      <c r="CK51" s="191"/>
      <c r="CL51" s="191"/>
      <c r="CM51" s="164">
        <f t="shared" si="37"/>
        <v>0</v>
      </c>
      <c r="CN51" s="188"/>
      <c r="CO51" s="188"/>
      <c r="CP51" s="189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  <c r="DL51" s="99"/>
    </row>
    <row r="52" spans="1:116">
      <c r="A52" s="56"/>
      <c r="B52" s="433" t="s">
        <v>155</v>
      </c>
      <c r="C52" s="424">
        <f t="shared" si="38"/>
        <v>24614.3</v>
      </c>
      <c r="D52" s="164">
        <f t="shared" si="33"/>
        <v>24612.5</v>
      </c>
      <c r="E52" s="165"/>
      <c r="F52" s="165"/>
      <c r="G52" s="165"/>
      <c r="H52" s="166"/>
      <c r="I52" s="166"/>
      <c r="J52" s="166"/>
      <c r="K52" s="165"/>
      <c r="L52" s="165"/>
      <c r="M52" s="166"/>
      <c r="N52" s="166"/>
      <c r="O52" s="166"/>
      <c r="P52" s="165"/>
      <c r="Q52" s="166"/>
      <c r="R52" s="166"/>
      <c r="S52" s="166"/>
      <c r="T52" s="85">
        <v>24612.5</v>
      </c>
      <c r="U52" s="164">
        <f t="shared" si="34"/>
        <v>0</v>
      </c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  <c r="AI52" s="186"/>
      <c r="AJ52" s="186"/>
      <c r="AK52" s="186"/>
      <c r="AL52" s="186"/>
      <c r="AM52" s="186"/>
      <c r="AN52" s="186"/>
      <c r="AO52" s="187"/>
      <c r="AP52" s="164">
        <f t="shared" si="35"/>
        <v>1.8</v>
      </c>
      <c r="AQ52" s="188"/>
      <c r="AR52" s="188"/>
      <c r="AS52" s="188"/>
      <c r="AT52" s="188"/>
      <c r="AU52" s="189"/>
      <c r="AV52" s="190"/>
      <c r="AW52" s="188">
        <v>1.8</v>
      </c>
      <c r="AX52" s="188"/>
      <c r="AY52" s="188"/>
      <c r="AZ52" s="188"/>
      <c r="BA52" s="188"/>
      <c r="BB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8"/>
      <c r="BM52" s="188"/>
      <c r="BN52" s="188"/>
      <c r="BO52" s="164">
        <f t="shared" si="36"/>
        <v>0</v>
      </c>
      <c r="BP52" s="188"/>
      <c r="BQ52" s="188"/>
      <c r="BR52" s="188"/>
      <c r="BS52" s="189"/>
      <c r="BT52" s="191"/>
      <c r="BU52" s="191"/>
      <c r="BV52" s="191"/>
      <c r="BW52" s="191"/>
      <c r="BX52" s="191"/>
      <c r="BY52" s="191"/>
      <c r="BZ52" s="191"/>
      <c r="CA52" s="191"/>
      <c r="CB52" s="191"/>
      <c r="CC52" s="191"/>
      <c r="CD52" s="191"/>
      <c r="CE52" s="191"/>
      <c r="CF52" s="191"/>
      <c r="CG52" s="192"/>
      <c r="CH52" s="191"/>
      <c r="CI52" s="191"/>
      <c r="CJ52" s="191"/>
      <c r="CK52" s="191"/>
      <c r="CL52" s="191"/>
      <c r="CM52" s="164">
        <f t="shared" si="37"/>
        <v>0</v>
      </c>
      <c r="CN52" s="188"/>
      <c r="CO52" s="188"/>
      <c r="CP52" s="189"/>
      <c r="CQ52" s="99"/>
      <c r="CR52" s="99"/>
      <c r="CS52" s="99"/>
      <c r="CT52" s="99"/>
      <c r="CU52" s="99"/>
      <c r="CV52" s="99"/>
      <c r="CW52" s="99"/>
      <c r="CX52" s="99"/>
      <c r="CY52" s="99"/>
      <c r="CZ52" s="99"/>
      <c r="DA52" s="99"/>
      <c r="DB52" s="99"/>
      <c r="DC52" s="99"/>
      <c r="DD52" s="99"/>
      <c r="DE52" s="99"/>
      <c r="DF52" s="99"/>
      <c r="DG52" s="99"/>
      <c r="DH52" s="99"/>
      <c r="DI52" s="99"/>
      <c r="DJ52" s="99"/>
      <c r="DK52" s="99"/>
      <c r="DL52" s="99"/>
    </row>
    <row r="53" spans="1:116">
      <c r="A53" s="56"/>
      <c r="B53" s="433" t="s">
        <v>156</v>
      </c>
      <c r="C53" s="424">
        <f t="shared" si="38"/>
        <v>278.77000000000004</v>
      </c>
      <c r="D53" s="164">
        <f t="shared" si="33"/>
        <v>0</v>
      </c>
      <c r="E53" s="165"/>
      <c r="F53" s="165"/>
      <c r="G53" s="165"/>
      <c r="H53" s="166"/>
      <c r="I53" s="166"/>
      <c r="J53" s="166"/>
      <c r="K53" s="165"/>
      <c r="L53" s="165"/>
      <c r="M53" s="166"/>
      <c r="N53" s="166"/>
      <c r="O53" s="166"/>
      <c r="P53" s="165"/>
      <c r="Q53" s="166"/>
      <c r="R53" s="166"/>
      <c r="S53" s="166"/>
      <c r="T53" s="85"/>
      <c r="U53" s="164">
        <f t="shared" si="34"/>
        <v>0</v>
      </c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  <c r="AI53" s="186"/>
      <c r="AJ53" s="186"/>
      <c r="AK53" s="186"/>
      <c r="AL53" s="186"/>
      <c r="AM53" s="186"/>
      <c r="AN53" s="186"/>
      <c r="AO53" s="187"/>
      <c r="AP53" s="164">
        <f t="shared" si="35"/>
        <v>278.77000000000004</v>
      </c>
      <c r="AQ53" s="188">
        <v>11</v>
      </c>
      <c r="AR53" s="188">
        <v>59.53</v>
      </c>
      <c r="AS53" s="188"/>
      <c r="AT53" s="188"/>
      <c r="AU53" s="189">
        <v>35.75</v>
      </c>
      <c r="AV53" s="190">
        <v>18.29</v>
      </c>
      <c r="AW53" s="454">
        <v>114.15</v>
      </c>
      <c r="AX53" s="188"/>
      <c r="AY53" s="188"/>
      <c r="AZ53" s="188"/>
      <c r="BA53" s="188"/>
      <c r="BB53" s="188">
        <v>27.32</v>
      </c>
      <c r="BC53" s="188"/>
      <c r="BD53" s="188"/>
      <c r="BE53" s="188"/>
      <c r="BF53" s="188"/>
      <c r="BG53" s="188"/>
      <c r="BH53" s="188"/>
      <c r="BI53" s="188">
        <v>12.73</v>
      </c>
      <c r="BJ53" s="188"/>
      <c r="BK53" s="188"/>
      <c r="BL53" s="188"/>
      <c r="BM53" s="188"/>
      <c r="BN53" s="188"/>
      <c r="BO53" s="164">
        <f t="shared" si="36"/>
        <v>0</v>
      </c>
      <c r="BP53" s="188"/>
      <c r="BQ53" s="188"/>
      <c r="BR53" s="188"/>
      <c r="BS53" s="189"/>
      <c r="BT53" s="191"/>
      <c r="BU53" s="191"/>
      <c r="BV53" s="191"/>
      <c r="BW53" s="191"/>
      <c r="BX53" s="191"/>
      <c r="BY53" s="191"/>
      <c r="BZ53" s="191"/>
      <c r="CA53" s="191"/>
      <c r="CB53" s="191"/>
      <c r="CC53" s="191"/>
      <c r="CD53" s="191"/>
      <c r="CE53" s="191"/>
      <c r="CF53" s="191"/>
      <c r="CG53" s="192"/>
      <c r="CH53" s="191"/>
      <c r="CI53" s="191"/>
      <c r="CJ53" s="191"/>
      <c r="CK53" s="191"/>
      <c r="CL53" s="191"/>
      <c r="CM53" s="164">
        <f t="shared" si="37"/>
        <v>0</v>
      </c>
      <c r="CN53" s="188"/>
      <c r="CO53" s="188"/>
      <c r="CP53" s="189"/>
      <c r="CQ53" s="99"/>
      <c r="CR53" s="99"/>
      <c r="CS53" s="99"/>
      <c r="CT53" s="99"/>
      <c r="CU53" s="99"/>
      <c r="CV53" s="99"/>
      <c r="CW53" s="99"/>
      <c r="CX53" s="99"/>
      <c r="CY53" s="99"/>
      <c r="CZ53" s="99"/>
      <c r="DA53" s="99"/>
      <c r="DB53" s="99"/>
      <c r="DC53" s="99"/>
      <c r="DD53" s="99"/>
      <c r="DE53" s="99"/>
      <c r="DF53" s="99"/>
      <c r="DG53" s="99"/>
      <c r="DH53" s="99"/>
      <c r="DI53" s="99"/>
      <c r="DJ53" s="99"/>
      <c r="DK53" s="99"/>
      <c r="DL53" s="99"/>
    </row>
    <row r="54" spans="1:116">
      <c r="A54" s="56"/>
      <c r="B54" s="433" t="s">
        <v>157</v>
      </c>
      <c r="C54" s="424">
        <f t="shared" si="38"/>
        <v>1491.5</v>
      </c>
      <c r="D54" s="164">
        <f t="shared" si="33"/>
        <v>0</v>
      </c>
      <c r="E54" s="165"/>
      <c r="F54" s="165"/>
      <c r="G54" s="165"/>
      <c r="H54" s="166"/>
      <c r="I54" s="166"/>
      <c r="J54" s="166"/>
      <c r="K54" s="165"/>
      <c r="L54" s="165"/>
      <c r="M54" s="166"/>
      <c r="N54" s="166"/>
      <c r="O54" s="166"/>
      <c r="P54" s="165"/>
      <c r="Q54" s="166"/>
      <c r="R54" s="166"/>
      <c r="S54" s="166"/>
      <c r="T54" s="85"/>
      <c r="U54" s="164">
        <f t="shared" si="34"/>
        <v>0</v>
      </c>
      <c r="V54" s="186"/>
      <c r="W54" s="186"/>
      <c r="X54" s="186"/>
      <c r="Y54" s="186"/>
      <c r="Z54" s="186"/>
      <c r="AA54" s="186"/>
      <c r="AB54" s="186"/>
      <c r="AC54" s="186"/>
      <c r="AD54" s="186"/>
      <c r="AE54" s="186"/>
      <c r="AF54" s="186"/>
      <c r="AG54" s="186"/>
      <c r="AH54" s="186"/>
      <c r="AI54" s="186"/>
      <c r="AJ54" s="186"/>
      <c r="AK54" s="186"/>
      <c r="AL54" s="186"/>
      <c r="AM54" s="186"/>
      <c r="AN54" s="186"/>
      <c r="AO54" s="187"/>
      <c r="AP54" s="164">
        <f t="shared" si="35"/>
        <v>407.5</v>
      </c>
      <c r="AQ54" s="188">
        <v>88.5</v>
      </c>
      <c r="AR54" s="188">
        <v>208.5</v>
      </c>
      <c r="AS54" s="188"/>
      <c r="AT54" s="188"/>
      <c r="AU54" s="189"/>
      <c r="AV54" s="190"/>
      <c r="AW54" s="188">
        <v>110.5</v>
      </c>
      <c r="AX54" s="188"/>
      <c r="AY54" s="188"/>
      <c r="AZ54" s="188"/>
      <c r="BA54" s="188"/>
      <c r="BB54" s="188"/>
      <c r="BC54" s="188"/>
      <c r="BD54" s="188"/>
      <c r="BE54" s="188"/>
      <c r="BF54" s="188"/>
      <c r="BG54" s="188"/>
      <c r="BH54" s="188"/>
      <c r="BI54" s="188"/>
      <c r="BJ54" s="188"/>
      <c r="BK54" s="188"/>
      <c r="BL54" s="188"/>
      <c r="BM54" s="188"/>
      <c r="BN54" s="188"/>
      <c r="BO54" s="164">
        <f t="shared" si="36"/>
        <v>10</v>
      </c>
      <c r="BP54" s="188">
        <v>4.5</v>
      </c>
      <c r="BQ54" s="188">
        <v>5.5</v>
      </c>
      <c r="BR54" s="188"/>
      <c r="BS54" s="189"/>
      <c r="BT54" s="191"/>
      <c r="BU54" s="191"/>
      <c r="BV54" s="191"/>
      <c r="BW54" s="191"/>
      <c r="BX54" s="191"/>
      <c r="BY54" s="191"/>
      <c r="BZ54" s="191"/>
      <c r="CA54" s="191"/>
      <c r="CB54" s="191"/>
      <c r="CC54" s="191"/>
      <c r="CD54" s="191"/>
      <c r="CE54" s="191"/>
      <c r="CF54" s="191"/>
      <c r="CG54" s="192"/>
      <c r="CH54" s="191"/>
      <c r="CI54" s="191"/>
      <c r="CJ54" s="191"/>
      <c r="CK54" s="191"/>
      <c r="CL54" s="191"/>
      <c r="CM54" s="164">
        <f t="shared" si="37"/>
        <v>1074</v>
      </c>
      <c r="CN54" s="188">
        <v>133</v>
      </c>
      <c r="CO54" s="188">
        <v>941</v>
      </c>
      <c r="CP54" s="189"/>
      <c r="CQ54" s="99"/>
      <c r="CR54" s="99"/>
      <c r="CS54" s="99"/>
      <c r="CT54" s="99"/>
      <c r="CU54" s="99"/>
      <c r="CV54" s="99"/>
      <c r="CW54" s="99"/>
      <c r="CX54" s="99"/>
      <c r="CY54" s="99"/>
      <c r="CZ54" s="99"/>
      <c r="DA54" s="99"/>
      <c r="DB54" s="99"/>
      <c r="DC54" s="99"/>
      <c r="DD54" s="99"/>
      <c r="DE54" s="99"/>
      <c r="DF54" s="99"/>
      <c r="DG54" s="99"/>
      <c r="DH54" s="99"/>
      <c r="DI54" s="99"/>
      <c r="DJ54" s="99"/>
      <c r="DK54" s="99"/>
      <c r="DL54" s="99"/>
    </row>
    <row r="55" spans="1:116">
      <c r="A55" s="34">
        <v>5</v>
      </c>
      <c r="B55" s="116" t="s">
        <v>158</v>
      </c>
      <c r="C55" s="428">
        <f>C15+C25+C35+C45</f>
        <v>118497.61699999998</v>
      </c>
      <c r="D55" s="167">
        <f>SUM(D56:D64)</f>
        <v>101706.33</v>
      </c>
      <c r="E55" s="168">
        <f t="shared" ref="E55:AN55" si="39">SUM(E56:E64)</f>
        <v>0</v>
      </c>
      <c r="F55" s="168">
        <f t="shared" si="39"/>
        <v>0</v>
      </c>
      <c r="G55" s="168">
        <f t="shared" si="39"/>
        <v>191.87</v>
      </c>
      <c r="H55" s="168">
        <f t="shared" si="39"/>
        <v>652.6</v>
      </c>
      <c r="I55" s="168">
        <f t="shared" si="39"/>
        <v>0</v>
      </c>
      <c r="J55" s="168">
        <f t="shared" si="39"/>
        <v>0</v>
      </c>
      <c r="K55" s="168">
        <f t="shared" si="39"/>
        <v>0.4</v>
      </c>
      <c r="L55" s="168">
        <f t="shared" si="39"/>
        <v>0</v>
      </c>
      <c r="M55" s="168">
        <f t="shared" si="39"/>
        <v>0</v>
      </c>
      <c r="N55" s="168">
        <f t="shared" si="39"/>
        <v>0</v>
      </c>
      <c r="O55" s="168">
        <f t="shared" si="39"/>
        <v>0</v>
      </c>
      <c r="P55" s="168">
        <f t="shared" si="39"/>
        <v>0</v>
      </c>
      <c r="Q55" s="168">
        <f t="shared" si="39"/>
        <v>0</v>
      </c>
      <c r="R55" s="168">
        <f t="shared" si="39"/>
        <v>0</v>
      </c>
      <c r="S55" s="168">
        <f t="shared" si="39"/>
        <v>5.5</v>
      </c>
      <c r="T55" s="119">
        <f t="shared" si="39"/>
        <v>100855.96</v>
      </c>
      <c r="U55" s="196">
        <f t="shared" si="39"/>
        <v>5322.2139999999999</v>
      </c>
      <c r="V55" s="170">
        <f t="shared" si="39"/>
        <v>0</v>
      </c>
      <c r="W55" s="170">
        <f t="shared" si="39"/>
        <v>0</v>
      </c>
      <c r="X55" s="170">
        <f t="shared" si="39"/>
        <v>0</v>
      </c>
      <c r="Y55" s="170">
        <f t="shared" si="39"/>
        <v>0.5</v>
      </c>
      <c r="Z55" s="170">
        <f t="shared" si="39"/>
        <v>0</v>
      </c>
      <c r="AA55" s="170">
        <f t="shared" si="39"/>
        <v>3.754</v>
      </c>
      <c r="AB55" s="197">
        <f t="shared" si="39"/>
        <v>0</v>
      </c>
      <c r="AC55" s="197">
        <f t="shared" si="39"/>
        <v>0</v>
      </c>
      <c r="AD55" s="197">
        <f t="shared" si="39"/>
        <v>0</v>
      </c>
      <c r="AE55" s="197">
        <f t="shared" si="39"/>
        <v>0</v>
      </c>
      <c r="AF55" s="197">
        <f t="shared" si="39"/>
        <v>0</v>
      </c>
      <c r="AG55" s="197">
        <f t="shared" si="39"/>
        <v>5317.96</v>
      </c>
      <c r="AH55" s="197">
        <f t="shared" si="39"/>
        <v>0</v>
      </c>
      <c r="AI55" s="197">
        <f t="shared" si="39"/>
        <v>0</v>
      </c>
      <c r="AJ55" s="197">
        <f t="shared" si="39"/>
        <v>0</v>
      </c>
      <c r="AK55" s="197">
        <f t="shared" si="39"/>
        <v>0</v>
      </c>
      <c r="AL55" s="197">
        <f t="shared" si="39"/>
        <v>0</v>
      </c>
      <c r="AM55" s="197">
        <f t="shared" si="39"/>
        <v>0</v>
      </c>
      <c r="AN55" s="197">
        <f t="shared" si="39"/>
        <v>0</v>
      </c>
      <c r="AO55" s="198">
        <v>0</v>
      </c>
      <c r="AP55" s="199">
        <f t="shared" ref="AP55:BS55" si="40">SUM(AP56:AP64)</f>
        <v>6424.143</v>
      </c>
      <c r="AQ55" s="197">
        <f t="shared" si="40"/>
        <v>1113.92</v>
      </c>
      <c r="AR55" s="197">
        <f t="shared" si="40"/>
        <v>1956.43</v>
      </c>
      <c r="AS55" s="197">
        <f t="shared" si="40"/>
        <v>0</v>
      </c>
      <c r="AT55" s="197">
        <f t="shared" si="40"/>
        <v>0</v>
      </c>
      <c r="AU55" s="197">
        <f t="shared" si="40"/>
        <v>545.24800000000005</v>
      </c>
      <c r="AV55" s="197">
        <f t="shared" si="40"/>
        <v>55.97</v>
      </c>
      <c r="AW55" s="197">
        <f t="shared" si="40"/>
        <v>2422.2550000000001</v>
      </c>
      <c r="AX55" s="197">
        <f t="shared" si="40"/>
        <v>0</v>
      </c>
      <c r="AY55" s="197">
        <f t="shared" si="40"/>
        <v>0</v>
      </c>
      <c r="AZ55" s="197">
        <f t="shared" si="40"/>
        <v>0</v>
      </c>
      <c r="BA55" s="197">
        <f t="shared" si="40"/>
        <v>0</v>
      </c>
      <c r="BB55" s="197">
        <f t="shared" si="40"/>
        <v>122.91</v>
      </c>
      <c r="BC55" s="197">
        <f t="shared" si="40"/>
        <v>0</v>
      </c>
      <c r="BD55" s="197">
        <f t="shared" si="40"/>
        <v>0</v>
      </c>
      <c r="BE55" s="197">
        <f t="shared" si="40"/>
        <v>0</v>
      </c>
      <c r="BF55" s="197">
        <f t="shared" si="40"/>
        <v>0</v>
      </c>
      <c r="BG55" s="197">
        <f t="shared" si="40"/>
        <v>0</v>
      </c>
      <c r="BH55" s="197">
        <f t="shared" si="40"/>
        <v>14.219999999999999</v>
      </c>
      <c r="BI55" s="197">
        <f t="shared" si="40"/>
        <v>128.59</v>
      </c>
      <c r="BJ55" s="197">
        <f t="shared" si="40"/>
        <v>6.08</v>
      </c>
      <c r="BK55" s="197">
        <f t="shared" si="40"/>
        <v>0</v>
      </c>
      <c r="BL55" s="197">
        <f t="shared" si="40"/>
        <v>58.52</v>
      </c>
      <c r="BM55" s="197">
        <f t="shared" si="40"/>
        <v>0</v>
      </c>
      <c r="BN55" s="197">
        <f t="shared" si="40"/>
        <v>0</v>
      </c>
      <c r="BO55" s="199">
        <f t="shared" si="40"/>
        <v>716.12</v>
      </c>
      <c r="BP55" s="197">
        <f t="shared" si="40"/>
        <v>685.29</v>
      </c>
      <c r="BQ55" s="197">
        <f t="shared" si="40"/>
        <v>30.83</v>
      </c>
      <c r="BR55" s="197">
        <f t="shared" si="40"/>
        <v>0</v>
      </c>
      <c r="BS55" s="197">
        <f t="shared" si="40"/>
        <v>0</v>
      </c>
      <c r="BT55" s="200">
        <v>0</v>
      </c>
      <c r="BU55" s="200">
        <v>0</v>
      </c>
      <c r="BV55" s="200">
        <v>0</v>
      </c>
      <c r="BW55" s="200">
        <v>0</v>
      </c>
      <c r="BX55" s="200">
        <v>0</v>
      </c>
      <c r="BY55" s="200">
        <v>0</v>
      </c>
      <c r="BZ55" s="200">
        <v>0</v>
      </c>
      <c r="CA55" s="200">
        <v>0</v>
      </c>
      <c r="CB55" s="200">
        <v>0</v>
      </c>
      <c r="CC55" s="200">
        <v>0</v>
      </c>
      <c r="CD55" s="200">
        <v>0</v>
      </c>
      <c r="CE55" s="200">
        <v>0</v>
      </c>
      <c r="CF55" s="200">
        <v>0</v>
      </c>
      <c r="CG55" s="200">
        <v>0</v>
      </c>
      <c r="CH55" s="200">
        <v>0</v>
      </c>
      <c r="CI55" s="200">
        <v>0</v>
      </c>
      <c r="CJ55" s="200">
        <v>0</v>
      </c>
      <c r="CK55" s="200">
        <v>0</v>
      </c>
      <c r="CL55" s="200">
        <v>0</v>
      </c>
      <c r="CM55" s="199">
        <f>SUM(CM56:CM64)</f>
        <v>4328.8100000000004</v>
      </c>
      <c r="CN55" s="197">
        <f>SUM(CN56:CN64)</f>
        <v>511</v>
      </c>
      <c r="CO55" s="197">
        <f>SUM(CO56:CO64)</f>
        <v>3817.81</v>
      </c>
      <c r="CP55" s="197">
        <f>SUM(CP56:CP64)</f>
        <v>0</v>
      </c>
      <c r="CQ55" s="99"/>
      <c r="CR55" s="99"/>
      <c r="CS55" s="99"/>
      <c r="CT55" s="99"/>
      <c r="CU55" s="99"/>
      <c r="CV55" s="99"/>
      <c r="CW55" s="99"/>
      <c r="CX55" s="99"/>
      <c r="CY55" s="99"/>
      <c r="CZ55" s="99"/>
      <c r="DA55" s="99"/>
      <c r="DB55" s="99"/>
      <c r="DC55" s="99"/>
      <c r="DD55" s="99"/>
      <c r="DE55" s="99"/>
      <c r="DF55" s="99"/>
      <c r="DG55" s="99"/>
      <c r="DH55" s="99"/>
      <c r="DI55" s="99"/>
      <c r="DJ55" s="99"/>
      <c r="DK55" s="99"/>
      <c r="DL55" s="99"/>
    </row>
    <row r="56" spans="1:116">
      <c r="A56" s="56"/>
      <c r="B56" s="122" t="s">
        <v>149</v>
      </c>
      <c r="C56" s="425">
        <f>D56+U56+AP56+BO56+CM56</f>
        <v>546.20000000000005</v>
      </c>
      <c r="D56" s="169">
        <f>SUM(E56:T56)</f>
        <v>352.3</v>
      </c>
      <c r="E56" s="170">
        <f>E16+E26+E36+E46</f>
        <v>0</v>
      </c>
      <c r="F56" s="170"/>
      <c r="G56" s="170">
        <f t="shared" ref="G56:T56" si="41">G16+G26+G36+G46</f>
        <v>1.4</v>
      </c>
      <c r="H56" s="170">
        <f t="shared" si="41"/>
        <v>0</v>
      </c>
      <c r="I56" s="170">
        <f t="shared" si="41"/>
        <v>0</v>
      </c>
      <c r="J56" s="170">
        <f t="shared" si="41"/>
        <v>0</v>
      </c>
      <c r="K56" s="170">
        <f t="shared" si="41"/>
        <v>0.4</v>
      </c>
      <c r="L56" s="170">
        <f t="shared" si="41"/>
        <v>0</v>
      </c>
      <c r="M56" s="170">
        <f t="shared" si="41"/>
        <v>0</v>
      </c>
      <c r="N56" s="170">
        <f t="shared" si="41"/>
        <v>0</v>
      </c>
      <c r="O56" s="170">
        <f t="shared" si="41"/>
        <v>0</v>
      </c>
      <c r="P56" s="170">
        <f t="shared" si="41"/>
        <v>0</v>
      </c>
      <c r="Q56" s="170">
        <f t="shared" si="41"/>
        <v>0</v>
      </c>
      <c r="R56" s="170">
        <f t="shared" si="41"/>
        <v>0</v>
      </c>
      <c r="S56" s="170">
        <f t="shared" si="41"/>
        <v>0</v>
      </c>
      <c r="T56" s="121">
        <f t="shared" si="41"/>
        <v>350.5</v>
      </c>
      <c r="U56" s="169">
        <f t="shared" ref="U56:U64" si="42">SUM(V56:AN56)</f>
        <v>0</v>
      </c>
      <c r="V56" s="170">
        <f t="shared" ref="V56:AN56" si="43">V16+V26+V36+V46</f>
        <v>0</v>
      </c>
      <c r="W56" s="170">
        <f t="shared" si="43"/>
        <v>0</v>
      </c>
      <c r="X56" s="170">
        <f t="shared" si="43"/>
        <v>0</v>
      </c>
      <c r="Y56" s="170">
        <f t="shared" si="43"/>
        <v>0</v>
      </c>
      <c r="Z56" s="170">
        <f t="shared" si="43"/>
        <v>0</v>
      </c>
      <c r="AA56" s="170">
        <f t="shared" si="43"/>
        <v>0</v>
      </c>
      <c r="AB56" s="170">
        <f t="shared" si="43"/>
        <v>0</v>
      </c>
      <c r="AC56" s="170">
        <f t="shared" si="43"/>
        <v>0</v>
      </c>
      <c r="AD56" s="170">
        <f t="shared" si="43"/>
        <v>0</v>
      </c>
      <c r="AE56" s="170">
        <f t="shared" si="43"/>
        <v>0</v>
      </c>
      <c r="AF56" s="170">
        <f t="shared" si="43"/>
        <v>0</v>
      </c>
      <c r="AG56" s="170">
        <f t="shared" si="43"/>
        <v>0</v>
      </c>
      <c r="AH56" s="170">
        <f t="shared" si="43"/>
        <v>0</v>
      </c>
      <c r="AI56" s="170">
        <f t="shared" si="43"/>
        <v>0</v>
      </c>
      <c r="AJ56" s="170">
        <f t="shared" si="43"/>
        <v>0</v>
      </c>
      <c r="AK56" s="170">
        <f t="shared" si="43"/>
        <v>0</v>
      </c>
      <c r="AL56" s="170">
        <f t="shared" si="43"/>
        <v>0</v>
      </c>
      <c r="AM56" s="170">
        <f t="shared" si="43"/>
        <v>0</v>
      </c>
      <c r="AN56" s="170">
        <f t="shared" si="43"/>
        <v>0</v>
      </c>
      <c r="AO56" s="201"/>
      <c r="AP56" s="170">
        <f t="shared" ref="AP56:BS56" si="44">AP16+AP26+AP36+AP46</f>
        <v>193.90000000000003</v>
      </c>
      <c r="AQ56" s="170">
        <f t="shared" si="44"/>
        <v>0</v>
      </c>
      <c r="AR56" s="170">
        <f t="shared" si="44"/>
        <v>0.8</v>
      </c>
      <c r="AS56" s="170">
        <f t="shared" si="44"/>
        <v>0</v>
      </c>
      <c r="AT56" s="170">
        <f t="shared" si="44"/>
        <v>0</v>
      </c>
      <c r="AU56" s="170">
        <f t="shared" si="44"/>
        <v>0</v>
      </c>
      <c r="AV56" s="170">
        <f t="shared" si="44"/>
        <v>0</v>
      </c>
      <c r="AW56" s="170">
        <f t="shared" si="44"/>
        <v>193.10000000000002</v>
      </c>
      <c r="AX56" s="170">
        <f t="shared" si="44"/>
        <v>0</v>
      </c>
      <c r="AY56" s="170">
        <f t="shared" si="44"/>
        <v>0</v>
      </c>
      <c r="AZ56" s="170">
        <f t="shared" si="44"/>
        <v>0</v>
      </c>
      <c r="BA56" s="170">
        <f t="shared" si="44"/>
        <v>0</v>
      </c>
      <c r="BB56" s="170">
        <f t="shared" si="44"/>
        <v>0</v>
      </c>
      <c r="BC56" s="170">
        <f t="shared" si="44"/>
        <v>0</v>
      </c>
      <c r="BD56" s="170">
        <f t="shared" si="44"/>
        <v>0</v>
      </c>
      <c r="BE56" s="170">
        <f t="shared" si="44"/>
        <v>0</v>
      </c>
      <c r="BF56" s="170">
        <f t="shared" si="44"/>
        <v>0</v>
      </c>
      <c r="BG56" s="170">
        <f t="shared" si="44"/>
        <v>0</v>
      </c>
      <c r="BH56" s="170">
        <f t="shared" si="44"/>
        <v>0</v>
      </c>
      <c r="BI56" s="170">
        <f t="shared" si="44"/>
        <v>0</v>
      </c>
      <c r="BJ56" s="170">
        <f t="shared" si="44"/>
        <v>0</v>
      </c>
      <c r="BK56" s="170">
        <f t="shared" si="44"/>
        <v>0</v>
      </c>
      <c r="BL56" s="170">
        <f t="shared" si="44"/>
        <v>0</v>
      </c>
      <c r="BM56" s="170">
        <f t="shared" si="44"/>
        <v>0</v>
      </c>
      <c r="BN56" s="170">
        <f t="shared" si="44"/>
        <v>0</v>
      </c>
      <c r="BO56" s="202">
        <f t="shared" si="44"/>
        <v>0</v>
      </c>
      <c r="BP56" s="170">
        <f t="shared" si="44"/>
        <v>0</v>
      </c>
      <c r="BQ56" s="170">
        <f t="shared" si="44"/>
        <v>0</v>
      </c>
      <c r="BR56" s="170">
        <f t="shared" si="44"/>
        <v>0</v>
      </c>
      <c r="BS56" s="203">
        <f t="shared" si="44"/>
        <v>0</v>
      </c>
      <c r="BT56" s="204"/>
      <c r="BU56" s="204"/>
      <c r="BV56" s="204"/>
      <c r="BW56" s="204"/>
      <c r="BX56" s="204"/>
      <c r="BY56" s="204"/>
      <c r="BZ56" s="204"/>
      <c r="CA56" s="204"/>
      <c r="CB56" s="204"/>
      <c r="CC56" s="204"/>
      <c r="CD56" s="204"/>
      <c r="CE56" s="204"/>
      <c r="CF56" s="204"/>
      <c r="CG56" s="205"/>
      <c r="CH56" s="204"/>
      <c r="CI56" s="204"/>
      <c r="CJ56" s="204"/>
      <c r="CK56" s="204"/>
      <c r="CL56" s="204"/>
      <c r="CM56" s="170">
        <f t="shared" ref="CM56:CP64" si="45">CM16+CM26+CM36+CM46</f>
        <v>0</v>
      </c>
      <c r="CN56" s="170">
        <f t="shared" si="45"/>
        <v>0</v>
      </c>
      <c r="CO56" s="170">
        <f t="shared" si="45"/>
        <v>0</v>
      </c>
      <c r="CP56" s="170">
        <f t="shared" si="45"/>
        <v>0</v>
      </c>
      <c r="CQ56" s="99"/>
      <c r="CR56" s="99"/>
      <c r="CS56" s="99"/>
      <c r="CT56" s="99"/>
      <c r="CU56" s="99"/>
      <c r="CV56" s="99"/>
      <c r="CW56" s="99"/>
      <c r="CX56" s="99"/>
      <c r="CY56" s="99"/>
      <c r="CZ56" s="99"/>
      <c r="DA56" s="99"/>
      <c r="DB56" s="99"/>
      <c r="DC56" s="99"/>
      <c r="DD56" s="99"/>
      <c r="DE56" s="99"/>
      <c r="DF56" s="99"/>
      <c r="DG56" s="99"/>
      <c r="DH56" s="99"/>
      <c r="DI56" s="99"/>
      <c r="DJ56" s="99"/>
      <c r="DK56" s="99"/>
      <c r="DL56" s="99"/>
    </row>
    <row r="57" spans="1:116">
      <c r="A57" s="56"/>
      <c r="B57" s="122" t="s">
        <v>150</v>
      </c>
      <c r="C57" s="425">
        <f t="shared" ref="C57:C64" si="46">D57+U57+AP57+BO57+CM57</f>
        <v>595.43000000000006</v>
      </c>
      <c r="D57" s="169">
        <f>SUM(E57:T57)</f>
        <v>13.4</v>
      </c>
      <c r="E57" s="170">
        <f t="shared" ref="E57:E64" si="47">E17+E27+E37+E47</f>
        <v>0</v>
      </c>
      <c r="F57" s="170"/>
      <c r="G57" s="170">
        <f t="shared" ref="G57:T57" si="48">G17+G27+G37+G47</f>
        <v>0</v>
      </c>
      <c r="H57" s="170">
        <f t="shared" si="48"/>
        <v>0</v>
      </c>
      <c r="I57" s="170">
        <f t="shared" si="48"/>
        <v>0</v>
      </c>
      <c r="J57" s="170">
        <f t="shared" si="48"/>
        <v>0</v>
      </c>
      <c r="K57" s="170">
        <f t="shared" si="48"/>
        <v>0</v>
      </c>
      <c r="L57" s="170">
        <f t="shared" si="48"/>
        <v>0</v>
      </c>
      <c r="M57" s="170">
        <f t="shared" si="48"/>
        <v>0</v>
      </c>
      <c r="N57" s="170">
        <f t="shared" si="48"/>
        <v>0</v>
      </c>
      <c r="O57" s="170">
        <f t="shared" si="48"/>
        <v>0</v>
      </c>
      <c r="P57" s="170">
        <f t="shared" si="48"/>
        <v>0</v>
      </c>
      <c r="Q57" s="170">
        <f t="shared" si="48"/>
        <v>0</v>
      </c>
      <c r="R57" s="170">
        <f t="shared" si="48"/>
        <v>0</v>
      </c>
      <c r="S57" s="170">
        <f t="shared" si="48"/>
        <v>0</v>
      </c>
      <c r="T57" s="121">
        <f t="shared" si="48"/>
        <v>13.4</v>
      </c>
      <c r="U57" s="169">
        <f t="shared" si="42"/>
        <v>0</v>
      </c>
      <c r="V57" s="170">
        <f t="shared" ref="V57:AN57" si="49">V17+V27+V37+V47</f>
        <v>0</v>
      </c>
      <c r="W57" s="170">
        <f t="shared" si="49"/>
        <v>0</v>
      </c>
      <c r="X57" s="170">
        <f t="shared" si="49"/>
        <v>0</v>
      </c>
      <c r="Y57" s="170">
        <f t="shared" si="49"/>
        <v>0</v>
      </c>
      <c r="Z57" s="170">
        <f t="shared" si="49"/>
        <v>0</v>
      </c>
      <c r="AA57" s="170">
        <f t="shared" si="49"/>
        <v>0</v>
      </c>
      <c r="AB57" s="170">
        <f t="shared" si="49"/>
        <v>0</v>
      </c>
      <c r="AC57" s="170">
        <f t="shared" si="49"/>
        <v>0</v>
      </c>
      <c r="AD57" s="170">
        <f t="shared" si="49"/>
        <v>0</v>
      </c>
      <c r="AE57" s="170">
        <f t="shared" si="49"/>
        <v>0</v>
      </c>
      <c r="AF57" s="170">
        <f t="shared" si="49"/>
        <v>0</v>
      </c>
      <c r="AG57" s="170">
        <f t="shared" si="49"/>
        <v>0</v>
      </c>
      <c r="AH57" s="170">
        <f t="shared" si="49"/>
        <v>0</v>
      </c>
      <c r="AI57" s="170">
        <f t="shared" si="49"/>
        <v>0</v>
      </c>
      <c r="AJ57" s="170">
        <f t="shared" si="49"/>
        <v>0</v>
      </c>
      <c r="AK57" s="170">
        <f t="shared" si="49"/>
        <v>0</v>
      </c>
      <c r="AL57" s="170">
        <f t="shared" si="49"/>
        <v>0</v>
      </c>
      <c r="AM57" s="170">
        <f t="shared" si="49"/>
        <v>0</v>
      </c>
      <c r="AN57" s="170">
        <f t="shared" si="49"/>
        <v>0</v>
      </c>
      <c r="AO57" s="201"/>
      <c r="AP57" s="170">
        <f t="shared" ref="AP57:BS57" si="50">AP17+AP27+AP37+AP47</f>
        <v>525.20000000000005</v>
      </c>
      <c r="AQ57" s="170">
        <f t="shared" si="50"/>
        <v>66.599999999999994</v>
      </c>
      <c r="AR57" s="170">
        <f t="shared" si="50"/>
        <v>115.4</v>
      </c>
      <c r="AS57" s="170">
        <f t="shared" si="50"/>
        <v>0</v>
      </c>
      <c r="AT57" s="170">
        <f t="shared" si="50"/>
        <v>0</v>
      </c>
      <c r="AU57" s="170">
        <f t="shared" si="50"/>
        <v>33.700000000000003</v>
      </c>
      <c r="AV57" s="170">
        <f t="shared" si="50"/>
        <v>0</v>
      </c>
      <c r="AW57" s="170">
        <f t="shared" si="50"/>
        <v>190.8</v>
      </c>
      <c r="AX57" s="170">
        <f t="shared" si="50"/>
        <v>0</v>
      </c>
      <c r="AY57" s="170">
        <f t="shared" si="50"/>
        <v>0</v>
      </c>
      <c r="AZ57" s="170">
        <f t="shared" si="50"/>
        <v>0</v>
      </c>
      <c r="BA57" s="170">
        <f t="shared" si="50"/>
        <v>0</v>
      </c>
      <c r="BB57" s="170">
        <f t="shared" si="50"/>
        <v>23.5</v>
      </c>
      <c r="BC57" s="170">
        <f t="shared" si="50"/>
        <v>0</v>
      </c>
      <c r="BD57" s="170">
        <f t="shared" si="50"/>
        <v>0</v>
      </c>
      <c r="BE57" s="170">
        <f t="shared" si="50"/>
        <v>0</v>
      </c>
      <c r="BF57" s="170">
        <f t="shared" si="50"/>
        <v>0</v>
      </c>
      <c r="BG57" s="170">
        <f t="shared" si="50"/>
        <v>0</v>
      </c>
      <c r="BH57" s="170">
        <f t="shared" si="50"/>
        <v>12</v>
      </c>
      <c r="BI57" s="170">
        <f t="shared" si="50"/>
        <v>20.399999999999999</v>
      </c>
      <c r="BJ57" s="170">
        <f t="shared" si="50"/>
        <v>5.7</v>
      </c>
      <c r="BK57" s="170">
        <f t="shared" si="50"/>
        <v>0</v>
      </c>
      <c r="BL57" s="170">
        <f t="shared" si="50"/>
        <v>57.1</v>
      </c>
      <c r="BM57" s="170">
        <f t="shared" si="50"/>
        <v>0</v>
      </c>
      <c r="BN57" s="170">
        <f t="shared" si="50"/>
        <v>0</v>
      </c>
      <c r="BO57" s="202">
        <f t="shared" si="50"/>
        <v>56.83</v>
      </c>
      <c r="BP57" s="170">
        <f t="shared" si="50"/>
        <v>45</v>
      </c>
      <c r="BQ57" s="170">
        <f t="shared" si="50"/>
        <v>11.83</v>
      </c>
      <c r="BR57" s="170">
        <f t="shared" si="50"/>
        <v>0</v>
      </c>
      <c r="BS57" s="203">
        <f t="shared" si="50"/>
        <v>0</v>
      </c>
      <c r="BT57" s="204"/>
      <c r="BU57" s="204"/>
      <c r="BV57" s="204"/>
      <c r="BW57" s="204"/>
      <c r="BX57" s="204"/>
      <c r="BY57" s="204"/>
      <c r="BZ57" s="204"/>
      <c r="CA57" s="204"/>
      <c r="CB57" s="204"/>
      <c r="CC57" s="204"/>
      <c r="CD57" s="204"/>
      <c r="CE57" s="204"/>
      <c r="CF57" s="204"/>
      <c r="CG57" s="205"/>
      <c r="CH57" s="204"/>
      <c r="CI57" s="204"/>
      <c r="CJ57" s="204"/>
      <c r="CK57" s="204"/>
      <c r="CL57" s="204"/>
      <c r="CM57" s="170">
        <f t="shared" si="45"/>
        <v>0</v>
      </c>
      <c r="CN57" s="170">
        <f t="shared" si="45"/>
        <v>0</v>
      </c>
      <c r="CO57" s="170">
        <f t="shared" si="45"/>
        <v>0</v>
      </c>
      <c r="CP57" s="170">
        <f t="shared" si="45"/>
        <v>0</v>
      </c>
      <c r="CQ57" s="99"/>
      <c r="CR57" s="99"/>
      <c r="CS57" s="99"/>
      <c r="CT57" s="99"/>
      <c r="CU57" s="99"/>
      <c r="CV57" s="99"/>
      <c r="CW57" s="99"/>
      <c r="CX57" s="99"/>
      <c r="CY57" s="99"/>
      <c r="CZ57" s="99"/>
      <c r="DA57" s="99"/>
      <c r="DB57" s="99"/>
      <c r="DC57" s="99"/>
      <c r="DD57" s="99"/>
      <c r="DE57" s="99"/>
      <c r="DF57" s="99"/>
      <c r="DG57" s="99"/>
      <c r="DH57" s="99"/>
      <c r="DI57" s="99"/>
      <c r="DJ57" s="99"/>
      <c r="DK57" s="99"/>
      <c r="DL57" s="99"/>
    </row>
    <row r="58" spans="1:116">
      <c r="A58" s="56"/>
      <c r="B58" s="122" t="s">
        <v>151</v>
      </c>
      <c r="C58" s="425">
        <f t="shared" si="46"/>
        <v>3267.34</v>
      </c>
      <c r="D58" s="169">
        <f t="shared" ref="D58:D64" si="51">SUM(E58:T58)</f>
        <v>0</v>
      </c>
      <c r="E58" s="170">
        <f t="shared" si="47"/>
        <v>0</v>
      </c>
      <c r="F58" s="170"/>
      <c r="G58" s="170">
        <f t="shared" ref="G58:T58" si="52">G18+G28+G38+G48</f>
        <v>0</v>
      </c>
      <c r="H58" s="170">
        <f t="shared" si="52"/>
        <v>0</v>
      </c>
      <c r="I58" s="170">
        <f t="shared" si="52"/>
        <v>0</v>
      </c>
      <c r="J58" s="170">
        <f t="shared" si="52"/>
        <v>0</v>
      </c>
      <c r="K58" s="170">
        <f t="shared" si="52"/>
        <v>0</v>
      </c>
      <c r="L58" s="170">
        <f t="shared" si="52"/>
        <v>0</v>
      </c>
      <c r="M58" s="170">
        <f t="shared" si="52"/>
        <v>0</v>
      </c>
      <c r="N58" s="170">
        <f t="shared" si="52"/>
        <v>0</v>
      </c>
      <c r="O58" s="170">
        <f t="shared" si="52"/>
        <v>0</v>
      </c>
      <c r="P58" s="170">
        <f t="shared" si="52"/>
        <v>0</v>
      </c>
      <c r="Q58" s="170">
        <f t="shared" si="52"/>
        <v>0</v>
      </c>
      <c r="R58" s="170">
        <f t="shared" si="52"/>
        <v>0</v>
      </c>
      <c r="S58" s="170">
        <f t="shared" si="52"/>
        <v>0</v>
      </c>
      <c r="T58" s="121">
        <f t="shared" si="52"/>
        <v>0</v>
      </c>
      <c r="U58" s="169">
        <f t="shared" si="42"/>
        <v>0</v>
      </c>
      <c r="V58" s="170">
        <f t="shared" ref="V58:AN58" si="53">V18+V28+V38+V48</f>
        <v>0</v>
      </c>
      <c r="W58" s="170">
        <f t="shared" si="53"/>
        <v>0</v>
      </c>
      <c r="X58" s="170">
        <f t="shared" si="53"/>
        <v>0</v>
      </c>
      <c r="Y58" s="170">
        <f t="shared" si="53"/>
        <v>0</v>
      </c>
      <c r="Z58" s="170">
        <f t="shared" si="53"/>
        <v>0</v>
      </c>
      <c r="AA58" s="170">
        <f t="shared" si="53"/>
        <v>0</v>
      </c>
      <c r="AB58" s="170">
        <f t="shared" si="53"/>
        <v>0</v>
      </c>
      <c r="AC58" s="170">
        <f t="shared" si="53"/>
        <v>0</v>
      </c>
      <c r="AD58" s="170">
        <f t="shared" si="53"/>
        <v>0</v>
      </c>
      <c r="AE58" s="170">
        <f t="shared" si="53"/>
        <v>0</v>
      </c>
      <c r="AF58" s="170">
        <f t="shared" si="53"/>
        <v>0</v>
      </c>
      <c r="AG58" s="170">
        <f t="shared" si="53"/>
        <v>0</v>
      </c>
      <c r="AH58" s="170">
        <f t="shared" si="53"/>
        <v>0</v>
      </c>
      <c r="AI58" s="170">
        <f t="shared" si="53"/>
        <v>0</v>
      </c>
      <c r="AJ58" s="170">
        <f t="shared" si="53"/>
        <v>0</v>
      </c>
      <c r="AK58" s="170">
        <f t="shared" si="53"/>
        <v>0</v>
      </c>
      <c r="AL58" s="170">
        <f t="shared" si="53"/>
        <v>0</v>
      </c>
      <c r="AM58" s="170">
        <f t="shared" si="53"/>
        <v>0</v>
      </c>
      <c r="AN58" s="170">
        <f t="shared" si="53"/>
        <v>0</v>
      </c>
      <c r="AO58" s="201"/>
      <c r="AP58" s="170">
        <f t="shared" ref="AP58:BS58" si="54">AP18+AP28+AP38+AP48</f>
        <v>2621.25</v>
      </c>
      <c r="AQ58" s="170">
        <f t="shared" si="54"/>
        <v>671.22</v>
      </c>
      <c r="AR58" s="170">
        <f t="shared" si="54"/>
        <v>708.88</v>
      </c>
      <c r="AS58" s="170">
        <f t="shared" si="54"/>
        <v>0</v>
      </c>
      <c r="AT58" s="170">
        <f t="shared" si="54"/>
        <v>0</v>
      </c>
      <c r="AU58" s="170">
        <f t="shared" si="54"/>
        <v>112.05000000000001</v>
      </c>
      <c r="AV58" s="170">
        <f t="shared" si="54"/>
        <v>0</v>
      </c>
      <c r="AW58" s="170">
        <f t="shared" si="54"/>
        <v>1125.6300000000001</v>
      </c>
      <c r="AX58" s="170">
        <f t="shared" si="54"/>
        <v>0</v>
      </c>
      <c r="AY58" s="170">
        <f t="shared" si="54"/>
        <v>0</v>
      </c>
      <c r="AZ58" s="170">
        <f t="shared" si="54"/>
        <v>0</v>
      </c>
      <c r="BA58" s="170">
        <f t="shared" si="54"/>
        <v>0</v>
      </c>
      <c r="BB58" s="170">
        <f t="shared" si="54"/>
        <v>0</v>
      </c>
      <c r="BC58" s="170">
        <f t="shared" si="54"/>
        <v>0</v>
      </c>
      <c r="BD58" s="170">
        <f t="shared" si="54"/>
        <v>0</v>
      </c>
      <c r="BE58" s="170">
        <f t="shared" si="54"/>
        <v>0</v>
      </c>
      <c r="BF58" s="170">
        <f t="shared" si="54"/>
        <v>0</v>
      </c>
      <c r="BG58" s="170">
        <f t="shared" si="54"/>
        <v>0</v>
      </c>
      <c r="BH58" s="170">
        <f t="shared" si="54"/>
        <v>1.02</v>
      </c>
      <c r="BI58" s="170">
        <f t="shared" si="54"/>
        <v>1.03</v>
      </c>
      <c r="BJ58" s="170">
        <f t="shared" si="54"/>
        <v>0</v>
      </c>
      <c r="BK58" s="170">
        <f t="shared" si="54"/>
        <v>0</v>
      </c>
      <c r="BL58" s="170">
        <f t="shared" si="54"/>
        <v>1.42</v>
      </c>
      <c r="BM58" s="170">
        <f t="shared" si="54"/>
        <v>0</v>
      </c>
      <c r="BN58" s="170">
        <f t="shared" si="54"/>
        <v>0</v>
      </c>
      <c r="BO58" s="202">
        <f t="shared" si="54"/>
        <v>625.29</v>
      </c>
      <c r="BP58" s="170">
        <f t="shared" si="54"/>
        <v>625.29</v>
      </c>
      <c r="BQ58" s="170">
        <f t="shared" si="54"/>
        <v>0</v>
      </c>
      <c r="BR58" s="170">
        <f t="shared" si="54"/>
        <v>0</v>
      </c>
      <c r="BS58" s="203">
        <f t="shared" si="54"/>
        <v>0</v>
      </c>
      <c r="BT58" s="204"/>
      <c r="BU58" s="204"/>
      <c r="BV58" s="204"/>
      <c r="BW58" s="204"/>
      <c r="BX58" s="204"/>
      <c r="BY58" s="204"/>
      <c r="BZ58" s="204"/>
      <c r="CA58" s="204"/>
      <c r="CB58" s="204"/>
      <c r="CC58" s="204"/>
      <c r="CD58" s="204"/>
      <c r="CE58" s="204"/>
      <c r="CF58" s="204"/>
      <c r="CG58" s="205"/>
      <c r="CH58" s="204"/>
      <c r="CI58" s="204"/>
      <c r="CJ58" s="204"/>
      <c r="CK58" s="204"/>
      <c r="CL58" s="204"/>
      <c r="CM58" s="170">
        <f t="shared" si="45"/>
        <v>20.800000000000004</v>
      </c>
      <c r="CN58" s="170">
        <f t="shared" si="45"/>
        <v>0</v>
      </c>
      <c r="CO58" s="170">
        <f t="shared" si="45"/>
        <v>20.800000000000004</v>
      </c>
      <c r="CP58" s="170">
        <f t="shared" si="45"/>
        <v>0</v>
      </c>
      <c r="CQ58" s="99"/>
      <c r="CR58" s="99"/>
      <c r="CS58" s="99"/>
      <c r="CT58" s="99"/>
      <c r="CU58" s="99"/>
      <c r="CV58" s="99"/>
      <c r="CW58" s="99"/>
      <c r="CX58" s="99"/>
      <c r="CY58" s="99"/>
      <c r="CZ58" s="99"/>
      <c r="DA58" s="99"/>
      <c r="DB58" s="99"/>
      <c r="DC58" s="99"/>
      <c r="DD58" s="99"/>
      <c r="DE58" s="99"/>
      <c r="DF58" s="99"/>
      <c r="DG58" s="99"/>
      <c r="DH58" s="99"/>
      <c r="DI58" s="99"/>
      <c r="DJ58" s="99"/>
      <c r="DK58" s="99"/>
      <c r="DL58" s="99"/>
    </row>
    <row r="59" spans="1:116">
      <c r="A59" s="56"/>
      <c r="B59" s="122" t="s">
        <v>152</v>
      </c>
      <c r="C59" s="425">
        <f t="shared" si="46"/>
        <v>3038.6169999999997</v>
      </c>
      <c r="D59" s="169">
        <f t="shared" si="51"/>
        <v>0</v>
      </c>
      <c r="E59" s="170">
        <f t="shared" si="47"/>
        <v>0</v>
      </c>
      <c r="F59" s="170"/>
      <c r="G59" s="170">
        <f t="shared" ref="G59:T59" si="55">G19+G29+G39+G49</f>
        <v>0</v>
      </c>
      <c r="H59" s="170">
        <f t="shared" si="55"/>
        <v>0</v>
      </c>
      <c r="I59" s="170">
        <f t="shared" si="55"/>
        <v>0</v>
      </c>
      <c r="J59" s="170">
        <f t="shared" si="55"/>
        <v>0</v>
      </c>
      <c r="K59" s="170">
        <f t="shared" si="55"/>
        <v>0</v>
      </c>
      <c r="L59" s="170">
        <f t="shared" si="55"/>
        <v>0</v>
      </c>
      <c r="M59" s="170">
        <f t="shared" si="55"/>
        <v>0</v>
      </c>
      <c r="N59" s="170">
        <f t="shared" si="55"/>
        <v>0</v>
      </c>
      <c r="O59" s="170">
        <f t="shared" si="55"/>
        <v>0</v>
      </c>
      <c r="P59" s="170">
        <f t="shared" si="55"/>
        <v>0</v>
      </c>
      <c r="Q59" s="170">
        <f t="shared" si="55"/>
        <v>0</v>
      </c>
      <c r="R59" s="170">
        <f t="shared" si="55"/>
        <v>0</v>
      </c>
      <c r="S59" s="170">
        <f t="shared" si="55"/>
        <v>0</v>
      </c>
      <c r="T59" s="121">
        <f t="shared" si="55"/>
        <v>0</v>
      </c>
      <c r="U59" s="169">
        <f t="shared" si="42"/>
        <v>2676.7539999999999</v>
      </c>
      <c r="V59" s="170">
        <f t="shared" ref="V59:AN59" si="56">V19+V29+V39+V49</f>
        <v>0</v>
      </c>
      <c r="W59" s="170">
        <f t="shared" si="56"/>
        <v>0</v>
      </c>
      <c r="X59" s="170">
        <f t="shared" si="56"/>
        <v>0</v>
      </c>
      <c r="Y59" s="170">
        <f t="shared" si="56"/>
        <v>0.5</v>
      </c>
      <c r="Z59" s="170">
        <f t="shared" si="56"/>
        <v>0</v>
      </c>
      <c r="AA59" s="170">
        <f t="shared" si="56"/>
        <v>3.754</v>
      </c>
      <c r="AB59" s="170">
        <f t="shared" si="56"/>
        <v>0</v>
      </c>
      <c r="AC59" s="170">
        <f t="shared" si="56"/>
        <v>0</v>
      </c>
      <c r="AD59" s="170">
        <f t="shared" si="56"/>
        <v>0</v>
      </c>
      <c r="AE59" s="170">
        <f t="shared" si="56"/>
        <v>0</v>
      </c>
      <c r="AF59" s="170">
        <f t="shared" si="56"/>
        <v>0</v>
      </c>
      <c r="AG59" s="170">
        <f t="shared" si="56"/>
        <v>2672.5</v>
      </c>
      <c r="AH59" s="170">
        <f t="shared" si="56"/>
        <v>0</v>
      </c>
      <c r="AI59" s="170">
        <f t="shared" si="56"/>
        <v>0</v>
      </c>
      <c r="AJ59" s="170">
        <f t="shared" si="56"/>
        <v>0</v>
      </c>
      <c r="AK59" s="170">
        <f t="shared" si="56"/>
        <v>0</v>
      </c>
      <c r="AL59" s="170">
        <f t="shared" si="56"/>
        <v>0</v>
      </c>
      <c r="AM59" s="170">
        <f t="shared" si="56"/>
        <v>0</v>
      </c>
      <c r="AN59" s="170">
        <f t="shared" si="56"/>
        <v>0</v>
      </c>
      <c r="AO59" s="201"/>
      <c r="AP59" s="170">
        <f t="shared" ref="AP59:BS59" si="57">AP19+AP29+AP39+AP49</f>
        <v>361.863</v>
      </c>
      <c r="AQ59" s="170">
        <f t="shared" si="57"/>
        <v>0</v>
      </c>
      <c r="AR59" s="170">
        <f t="shared" si="57"/>
        <v>21.85</v>
      </c>
      <c r="AS59" s="170">
        <f t="shared" si="57"/>
        <v>0</v>
      </c>
      <c r="AT59" s="170">
        <f t="shared" si="57"/>
        <v>0</v>
      </c>
      <c r="AU59" s="170">
        <f t="shared" si="57"/>
        <v>251.62799999999999</v>
      </c>
      <c r="AV59" s="170">
        <f t="shared" si="57"/>
        <v>0.8</v>
      </c>
      <c r="AW59" s="170">
        <f t="shared" si="57"/>
        <v>84.954999999999998</v>
      </c>
      <c r="AX59" s="170">
        <f t="shared" si="57"/>
        <v>0</v>
      </c>
      <c r="AY59" s="170">
        <f t="shared" si="57"/>
        <v>0</v>
      </c>
      <c r="AZ59" s="170">
        <f t="shared" si="57"/>
        <v>0</v>
      </c>
      <c r="BA59" s="170">
        <f t="shared" si="57"/>
        <v>0</v>
      </c>
      <c r="BB59" s="170">
        <f t="shared" si="57"/>
        <v>2.63</v>
      </c>
      <c r="BC59" s="170">
        <f t="shared" si="57"/>
        <v>0</v>
      </c>
      <c r="BD59" s="170">
        <f t="shared" si="57"/>
        <v>0</v>
      </c>
      <c r="BE59" s="170">
        <f t="shared" si="57"/>
        <v>0</v>
      </c>
      <c r="BF59" s="170">
        <f t="shared" si="57"/>
        <v>0</v>
      </c>
      <c r="BG59" s="170">
        <f t="shared" si="57"/>
        <v>0</v>
      </c>
      <c r="BH59" s="170">
        <f t="shared" si="57"/>
        <v>0</v>
      </c>
      <c r="BI59" s="170">
        <f t="shared" si="57"/>
        <v>0</v>
      </c>
      <c r="BJ59" s="170">
        <f t="shared" si="57"/>
        <v>0</v>
      </c>
      <c r="BK59" s="170">
        <f t="shared" si="57"/>
        <v>0</v>
      </c>
      <c r="BL59" s="170">
        <f t="shared" si="57"/>
        <v>0</v>
      </c>
      <c r="BM59" s="170">
        <f t="shared" si="57"/>
        <v>0</v>
      </c>
      <c r="BN59" s="170">
        <f t="shared" si="57"/>
        <v>0</v>
      </c>
      <c r="BO59" s="202">
        <f t="shared" si="57"/>
        <v>0</v>
      </c>
      <c r="BP59" s="170">
        <f t="shared" si="57"/>
        <v>0</v>
      </c>
      <c r="BQ59" s="170">
        <f t="shared" si="57"/>
        <v>0</v>
      </c>
      <c r="BR59" s="170">
        <f t="shared" si="57"/>
        <v>0</v>
      </c>
      <c r="BS59" s="203">
        <f t="shared" si="57"/>
        <v>0</v>
      </c>
      <c r="BT59" s="204"/>
      <c r="BU59" s="204"/>
      <c r="BV59" s="204"/>
      <c r="BW59" s="204"/>
      <c r="BX59" s="204"/>
      <c r="BY59" s="204"/>
      <c r="BZ59" s="204"/>
      <c r="CA59" s="204"/>
      <c r="CB59" s="204"/>
      <c r="CC59" s="204"/>
      <c r="CD59" s="204"/>
      <c r="CE59" s="204"/>
      <c r="CF59" s="204"/>
      <c r="CG59" s="205"/>
      <c r="CH59" s="204"/>
      <c r="CI59" s="204"/>
      <c r="CJ59" s="204"/>
      <c r="CK59" s="204"/>
      <c r="CL59" s="204"/>
      <c r="CM59" s="170">
        <f t="shared" si="45"/>
        <v>0</v>
      </c>
      <c r="CN59" s="170">
        <f t="shared" si="45"/>
        <v>0</v>
      </c>
      <c r="CO59" s="170">
        <f t="shared" si="45"/>
        <v>0</v>
      </c>
      <c r="CP59" s="170">
        <f t="shared" si="45"/>
        <v>0</v>
      </c>
      <c r="CQ59" s="99"/>
      <c r="CR59" s="99"/>
      <c r="CS59" s="99"/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99"/>
      <c r="DG59" s="99"/>
      <c r="DH59" s="99"/>
      <c r="DI59" s="99"/>
      <c r="DJ59" s="99"/>
      <c r="DK59" s="99"/>
      <c r="DL59" s="99"/>
    </row>
    <row r="60" spans="1:116">
      <c r="A60" s="56"/>
      <c r="B60" s="122" t="s">
        <v>153</v>
      </c>
      <c r="C60" s="425">
        <f t="shared" si="46"/>
        <v>3439.49</v>
      </c>
      <c r="D60" s="169">
        <f>SUM(E60:T60)</f>
        <v>855.7700000000001</v>
      </c>
      <c r="E60" s="170">
        <f t="shared" si="47"/>
        <v>0</v>
      </c>
      <c r="F60" s="170"/>
      <c r="G60" s="170">
        <f t="shared" ref="G60:T60" si="58">G20+G30+G40+G50</f>
        <v>190.47</v>
      </c>
      <c r="H60" s="170">
        <f t="shared" si="58"/>
        <v>652.6</v>
      </c>
      <c r="I60" s="170">
        <f t="shared" si="58"/>
        <v>0</v>
      </c>
      <c r="J60" s="170">
        <f t="shared" si="58"/>
        <v>0</v>
      </c>
      <c r="K60" s="170">
        <f t="shared" si="58"/>
        <v>0</v>
      </c>
      <c r="L60" s="170">
        <f t="shared" si="58"/>
        <v>0</v>
      </c>
      <c r="M60" s="170">
        <f t="shared" si="58"/>
        <v>0</v>
      </c>
      <c r="N60" s="170">
        <f t="shared" si="58"/>
        <v>0</v>
      </c>
      <c r="O60" s="170">
        <f t="shared" si="58"/>
        <v>0</v>
      </c>
      <c r="P60" s="170">
        <f t="shared" si="58"/>
        <v>0</v>
      </c>
      <c r="Q60" s="170">
        <f t="shared" si="58"/>
        <v>0</v>
      </c>
      <c r="R60" s="170">
        <f t="shared" si="58"/>
        <v>0</v>
      </c>
      <c r="S60" s="170">
        <f t="shared" si="58"/>
        <v>5.5</v>
      </c>
      <c r="T60" s="121">
        <f t="shared" si="58"/>
        <v>7.2</v>
      </c>
      <c r="U60" s="169">
        <f t="shared" si="42"/>
        <v>2468.46</v>
      </c>
      <c r="V60" s="170">
        <f t="shared" ref="V60:AN60" si="59">V20+V30+V40+V50</f>
        <v>0</v>
      </c>
      <c r="W60" s="170">
        <f t="shared" si="59"/>
        <v>0</v>
      </c>
      <c r="X60" s="170">
        <f t="shared" si="59"/>
        <v>0</v>
      </c>
      <c r="Y60" s="170">
        <f t="shared" si="59"/>
        <v>0</v>
      </c>
      <c r="Z60" s="170">
        <f t="shared" si="59"/>
        <v>0</v>
      </c>
      <c r="AA60" s="170">
        <f t="shared" si="59"/>
        <v>0</v>
      </c>
      <c r="AB60" s="170">
        <f t="shared" si="59"/>
        <v>0</v>
      </c>
      <c r="AC60" s="170">
        <f t="shared" si="59"/>
        <v>0</v>
      </c>
      <c r="AD60" s="170">
        <f t="shared" si="59"/>
        <v>0</v>
      </c>
      <c r="AE60" s="170">
        <f t="shared" si="59"/>
        <v>0</v>
      </c>
      <c r="AF60" s="170">
        <f t="shared" si="59"/>
        <v>0</v>
      </c>
      <c r="AG60" s="170">
        <f t="shared" si="59"/>
        <v>2468.46</v>
      </c>
      <c r="AH60" s="170">
        <f t="shared" si="59"/>
        <v>0</v>
      </c>
      <c r="AI60" s="170">
        <f t="shared" si="59"/>
        <v>0</v>
      </c>
      <c r="AJ60" s="170">
        <f t="shared" si="59"/>
        <v>0</v>
      </c>
      <c r="AK60" s="170">
        <f t="shared" si="59"/>
        <v>0</v>
      </c>
      <c r="AL60" s="170">
        <f t="shared" si="59"/>
        <v>0</v>
      </c>
      <c r="AM60" s="170">
        <f t="shared" si="59"/>
        <v>0</v>
      </c>
      <c r="AN60" s="170">
        <f t="shared" si="59"/>
        <v>0</v>
      </c>
      <c r="AO60" s="201"/>
      <c r="AP60" s="170">
        <f t="shared" ref="AP60:BS60" si="60">AP20+AP30+AP40+AP50</f>
        <v>68.25</v>
      </c>
      <c r="AQ60" s="170">
        <f t="shared" si="60"/>
        <v>4.0399999999999991</v>
      </c>
      <c r="AR60" s="170">
        <f t="shared" si="60"/>
        <v>28.309999999999995</v>
      </c>
      <c r="AS60" s="170">
        <f t="shared" si="60"/>
        <v>0</v>
      </c>
      <c r="AT60" s="170">
        <f t="shared" si="60"/>
        <v>0</v>
      </c>
      <c r="AU60" s="170">
        <f t="shared" si="60"/>
        <v>0.55000000000000004</v>
      </c>
      <c r="AV60" s="170">
        <f t="shared" si="60"/>
        <v>0</v>
      </c>
      <c r="AW60" s="170">
        <f t="shared" si="60"/>
        <v>32.769999999999996</v>
      </c>
      <c r="AX60" s="170">
        <f t="shared" si="60"/>
        <v>0</v>
      </c>
      <c r="AY60" s="170">
        <f t="shared" si="60"/>
        <v>0</v>
      </c>
      <c r="AZ60" s="170">
        <f t="shared" si="60"/>
        <v>0</v>
      </c>
      <c r="BA60" s="170">
        <f t="shared" si="60"/>
        <v>0</v>
      </c>
      <c r="BB60" s="170">
        <f t="shared" si="60"/>
        <v>0</v>
      </c>
      <c r="BC60" s="170">
        <f t="shared" si="60"/>
        <v>0</v>
      </c>
      <c r="BD60" s="170">
        <f t="shared" si="60"/>
        <v>0</v>
      </c>
      <c r="BE60" s="170">
        <f t="shared" si="60"/>
        <v>0</v>
      </c>
      <c r="BF60" s="170">
        <f t="shared" si="60"/>
        <v>0</v>
      </c>
      <c r="BG60" s="170">
        <f t="shared" si="60"/>
        <v>0</v>
      </c>
      <c r="BH60" s="170">
        <f t="shared" si="60"/>
        <v>0.7</v>
      </c>
      <c r="BI60" s="170">
        <f t="shared" si="60"/>
        <v>1.5</v>
      </c>
      <c r="BJ60" s="170">
        <f t="shared" si="60"/>
        <v>0.38</v>
      </c>
      <c r="BK60" s="170">
        <f t="shared" si="60"/>
        <v>0</v>
      </c>
      <c r="BL60" s="170">
        <f t="shared" si="60"/>
        <v>0</v>
      </c>
      <c r="BM60" s="170">
        <f t="shared" si="60"/>
        <v>0</v>
      </c>
      <c r="BN60" s="170">
        <f t="shared" si="60"/>
        <v>0</v>
      </c>
      <c r="BO60" s="202">
        <f t="shared" si="60"/>
        <v>0</v>
      </c>
      <c r="BP60" s="170">
        <f t="shared" si="60"/>
        <v>0</v>
      </c>
      <c r="BQ60" s="170">
        <f t="shared" si="60"/>
        <v>0</v>
      </c>
      <c r="BR60" s="170">
        <f t="shared" si="60"/>
        <v>0</v>
      </c>
      <c r="BS60" s="203">
        <f t="shared" si="60"/>
        <v>0</v>
      </c>
      <c r="BT60" s="204"/>
      <c r="BU60" s="204"/>
      <c r="BV60" s="204"/>
      <c r="BW60" s="204"/>
      <c r="BX60" s="204"/>
      <c r="BY60" s="204"/>
      <c r="BZ60" s="204"/>
      <c r="CA60" s="204"/>
      <c r="CB60" s="204"/>
      <c r="CC60" s="204"/>
      <c r="CD60" s="204"/>
      <c r="CE60" s="204"/>
      <c r="CF60" s="204"/>
      <c r="CG60" s="205"/>
      <c r="CH60" s="204"/>
      <c r="CI60" s="204"/>
      <c r="CJ60" s="204"/>
      <c r="CK60" s="204"/>
      <c r="CL60" s="204"/>
      <c r="CM60" s="170">
        <f t="shared" si="45"/>
        <v>47.009999999999991</v>
      </c>
      <c r="CN60" s="170">
        <f t="shared" si="45"/>
        <v>0</v>
      </c>
      <c r="CO60" s="170">
        <f t="shared" si="45"/>
        <v>47.009999999999991</v>
      </c>
      <c r="CP60" s="170">
        <f t="shared" si="45"/>
        <v>0</v>
      </c>
      <c r="CQ60" s="99"/>
      <c r="CR60" s="99"/>
      <c r="CS60" s="99"/>
      <c r="CT60" s="99"/>
      <c r="CU60" s="99"/>
      <c r="CV60" s="99"/>
      <c r="CW60" s="99"/>
      <c r="CX60" s="99"/>
      <c r="CY60" s="99"/>
      <c r="CZ60" s="99"/>
      <c r="DA60" s="99"/>
      <c r="DB60" s="99"/>
      <c r="DC60" s="99"/>
      <c r="DD60" s="99"/>
      <c r="DE60" s="99"/>
      <c r="DF60" s="99"/>
      <c r="DG60" s="99"/>
      <c r="DH60" s="99"/>
      <c r="DI60" s="99"/>
      <c r="DJ60" s="99"/>
      <c r="DK60" s="99"/>
      <c r="DL60" s="99"/>
    </row>
    <row r="61" spans="1:116">
      <c r="A61" s="56"/>
      <c r="B61" s="122" t="s">
        <v>154</v>
      </c>
      <c r="C61" s="425">
        <f t="shared" si="46"/>
        <v>409</v>
      </c>
      <c r="D61" s="169">
        <f t="shared" si="51"/>
        <v>0</v>
      </c>
      <c r="E61" s="170">
        <f t="shared" si="47"/>
        <v>0</v>
      </c>
      <c r="F61" s="170"/>
      <c r="G61" s="170">
        <f t="shared" ref="G61:T61" si="61">G21+G31+G41+G51</f>
        <v>0</v>
      </c>
      <c r="H61" s="170">
        <f t="shared" si="61"/>
        <v>0</v>
      </c>
      <c r="I61" s="170">
        <f t="shared" si="61"/>
        <v>0</v>
      </c>
      <c r="J61" s="170">
        <f t="shared" si="61"/>
        <v>0</v>
      </c>
      <c r="K61" s="170">
        <f t="shared" si="61"/>
        <v>0</v>
      </c>
      <c r="L61" s="170">
        <f t="shared" si="61"/>
        <v>0</v>
      </c>
      <c r="M61" s="170">
        <f t="shared" si="61"/>
        <v>0</v>
      </c>
      <c r="N61" s="170">
        <f t="shared" si="61"/>
        <v>0</v>
      </c>
      <c r="O61" s="170">
        <f t="shared" si="61"/>
        <v>0</v>
      </c>
      <c r="P61" s="170">
        <f t="shared" si="61"/>
        <v>0</v>
      </c>
      <c r="Q61" s="170">
        <f t="shared" si="61"/>
        <v>0</v>
      </c>
      <c r="R61" s="170">
        <f t="shared" si="61"/>
        <v>0</v>
      </c>
      <c r="S61" s="170">
        <f t="shared" si="61"/>
        <v>0</v>
      </c>
      <c r="T61" s="121">
        <f t="shared" si="61"/>
        <v>0</v>
      </c>
      <c r="U61" s="169">
        <f t="shared" si="42"/>
        <v>177</v>
      </c>
      <c r="V61" s="170">
        <f t="shared" ref="V61:AN61" si="62">V21+V31+V41+V51</f>
        <v>0</v>
      </c>
      <c r="W61" s="170">
        <f t="shared" si="62"/>
        <v>0</v>
      </c>
      <c r="X61" s="170">
        <f t="shared" si="62"/>
        <v>0</v>
      </c>
      <c r="Y61" s="170">
        <f t="shared" si="62"/>
        <v>0</v>
      </c>
      <c r="Z61" s="170">
        <f t="shared" si="62"/>
        <v>0</v>
      </c>
      <c r="AA61" s="170">
        <f t="shared" si="62"/>
        <v>0</v>
      </c>
      <c r="AB61" s="170">
        <f t="shared" si="62"/>
        <v>0</v>
      </c>
      <c r="AC61" s="170">
        <f t="shared" si="62"/>
        <v>0</v>
      </c>
      <c r="AD61" s="170">
        <f t="shared" si="62"/>
        <v>0</v>
      </c>
      <c r="AE61" s="170">
        <f t="shared" si="62"/>
        <v>0</v>
      </c>
      <c r="AF61" s="170">
        <f t="shared" si="62"/>
        <v>0</v>
      </c>
      <c r="AG61" s="170">
        <f t="shared" si="62"/>
        <v>177</v>
      </c>
      <c r="AH61" s="170">
        <f t="shared" si="62"/>
        <v>0</v>
      </c>
      <c r="AI61" s="170">
        <f t="shared" si="62"/>
        <v>0</v>
      </c>
      <c r="AJ61" s="170">
        <f t="shared" si="62"/>
        <v>0</v>
      </c>
      <c r="AK61" s="170">
        <f t="shared" si="62"/>
        <v>0</v>
      </c>
      <c r="AL61" s="170">
        <f t="shared" si="62"/>
        <v>0</v>
      </c>
      <c r="AM61" s="170">
        <f t="shared" si="62"/>
        <v>0</v>
      </c>
      <c r="AN61" s="170">
        <f t="shared" si="62"/>
        <v>0</v>
      </c>
      <c r="AO61" s="201"/>
      <c r="AP61" s="170">
        <f t="shared" ref="AP61:BS61" si="63">AP21+AP31+AP41+AP51</f>
        <v>232</v>
      </c>
      <c r="AQ61" s="170">
        <f t="shared" si="63"/>
        <v>0</v>
      </c>
      <c r="AR61" s="170">
        <f t="shared" si="63"/>
        <v>47</v>
      </c>
      <c r="AS61" s="170">
        <f t="shared" si="63"/>
        <v>0</v>
      </c>
      <c r="AT61" s="170">
        <f t="shared" si="63"/>
        <v>0</v>
      </c>
      <c r="AU61" s="170">
        <f t="shared" si="63"/>
        <v>44</v>
      </c>
      <c r="AV61" s="170">
        <f t="shared" si="63"/>
        <v>0</v>
      </c>
      <c r="AW61" s="170">
        <f t="shared" si="63"/>
        <v>60</v>
      </c>
      <c r="AX61" s="170">
        <f t="shared" si="63"/>
        <v>0</v>
      </c>
      <c r="AY61" s="170">
        <f t="shared" si="63"/>
        <v>0</v>
      </c>
      <c r="AZ61" s="170">
        <f t="shared" si="63"/>
        <v>0</v>
      </c>
      <c r="BA61" s="170">
        <f t="shared" si="63"/>
        <v>0</v>
      </c>
      <c r="BB61" s="170">
        <f t="shared" si="63"/>
        <v>8</v>
      </c>
      <c r="BC61" s="170">
        <f t="shared" si="63"/>
        <v>0</v>
      </c>
      <c r="BD61" s="170">
        <f t="shared" si="63"/>
        <v>0</v>
      </c>
      <c r="BE61" s="170">
        <f t="shared" si="63"/>
        <v>0</v>
      </c>
      <c r="BF61" s="170">
        <f t="shared" si="63"/>
        <v>0</v>
      </c>
      <c r="BG61" s="170">
        <f t="shared" si="63"/>
        <v>0</v>
      </c>
      <c r="BH61" s="170">
        <f t="shared" si="63"/>
        <v>0</v>
      </c>
      <c r="BI61" s="170">
        <f t="shared" si="63"/>
        <v>73</v>
      </c>
      <c r="BJ61" s="170">
        <f t="shared" si="63"/>
        <v>0</v>
      </c>
      <c r="BK61" s="170">
        <f t="shared" si="63"/>
        <v>0</v>
      </c>
      <c r="BL61" s="170">
        <f t="shared" si="63"/>
        <v>0</v>
      </c>
      <c r="BM61" s="170">
        <f t="shared" si="63"/>
        <v>0</v>
      </c>
      <c r="BN61" s="170">
        <f t="shared" si="63"/>
        <v>0</v>
      </c>
      <c r="BO61" s="202">
        <f t="shared" si="63"/>
        <v>0</v>
      </c>
      <c r="BP61" s="170">
        <f t="shared" si="63"/>
        <v>0</v>
      </c>
      <c r="BQ61" s="170">
        <f t="shared" si="63"/>
        <v>0</v>
      </c>
      <c r="BR61" s="170">
        <f t="shared" si="63"/>
        <v>0</v>
      </c>
      <c r="BS61" s="203">
        <f t="shared" si="63"/>
        <v>0</v>
      </c>
      <c r="BT61" s="204"/>
      <c r="BU61" s="204"/>
      <c r="BV61" s="204"/>
      <c r="BW61" s="204"/>
      <c r="BX61" s="204"/>
      <c r="BY61" s="204"/>
      <c r="BZ61" s="204"/>
      <c r="CA61" s="204"/>
      <c r="CB61" s="204"/>
      <c r="CC61" s="204"/>
      <c r="CD61" s="204"/>
      <c r="CE61" s="204"/>
      <c r="CF61" s="204"/>
      <c r="CG61" s="205"/>
      <c r="CH61" s="204"/>
      <c r="CI61" s="204"/>
      <c r="CJ61" s="204"/>
      <c r="CK61" s="204"/>
      <c r="CL61" s="204"/>
      <c r="CM61" s="170">
        <f t="shared" si="45"/>
        <v>0</v>
      </c>
      <c r="CN61" s="170">
        <f t="shared" si="45"/>
        <v>0</v>
      </c>
      <c r="CO61" s="170">
        <f t="shared" si="45"/>
        <v>0</v>
      </c>
      <c r="CP61" s="170">
        <f t="shared" si="45"/>
        <v>0</v>
      </c>
      <c r="CQ61" s="99"/>
      <c r="CR61" s="99"/>
      <c r="CS61" s="99"/>
      <c r="CT61" s="99"/>
      <c r="CU61" s="99"/>
      <c r="CV61" s="99"/>
      <c r="CW61" s="99"/>
      <c r="CX61" s="99"/>
      <c r="CY61" s="99"/>
      <c r="CZ61" s="99"/>
      <c r="DA61" s="99"/>
      <c r="DB61" s="99"/>
      <c r="DC61" s="99"/>
      <c r="DD61" s="99"/>
      <c r="DE61" s="99"/>
      <c r="DF61" s="99"/>
      <c r="DG61" s="99"/>
      <c r="DH61" s="99"/>
      <c r="DI61" s="99"/>
      <c r="DJ61" s="99"/>
      <c r="DK61" s="99"/>
      <c r="DL61" s="99"/>
    </row>
    <row r="62" spans="1:116">
      <c r="A62" s="56"/>
      <c r="B62" s="122" t="s">
        <v>155</v>
      </c>
      <c r="C62" s="425">
        <f t="shared" si="46"/>
        <v>100491.16</v>
      </c>
      <c r="D62" s="169">
        <f t="shared" si="51"/>
        <v>100484.86</v>
      </c>
      <c r="E62" s="170">
        <f t="shared" si="47"/>
        <v>0</v>
      </c>
      <c r="F62" s="170"/>
      <c r="G62" s="170">
        <f t="shared" ref="G62:T62" si="64">G22+G32+G42+G52</f>
        <v>0</v>
      </c>
      <c r="H62" s="170">
        <f t="shared" si="64"/>
        <v>0</v>
      </c>
      <c r="I62" s="170">
        <f t="shared" si="64"/>
        <v>0</v>
      </c>
      <c r="J62" s="170">
        <f t="shared" si="64"/>
        <v>0</v>
      </c>
      <c r="K62" s="170">
        <f t="shared" si="64"/>
        <v>0</v>
      </c>
      <c r="L62" s="170">
        <f t="shared" si="64"/>
        <v>0</v>
      </c>
      <c r="M62" s="170">
        <f t="shared" si="64"/>
        <v>0</v>
      </c>
      <c r="N62" s="170">
        <f t="shared" si="64"/>
        <v>0</v>
      </c>
      <c r="O62" s="170">
        <f t="shared" si="64"/>
        <v>0</v>
      </c>
      <c r="P62" s="170">
        <f t="shared" si="64"/>
        <v>0</v>
      </c>
      <c r="Q62" s="170">
        <f t="shared" si="64"/>
        <v>0</v>
      </c>
      <c r="R62" s="170">
        <f t="shared" si="64"/>
        <v>0</v>
      </c>
      <c r="S62" s="170">
        <f t="shared" si="64"/>
        <v>0</v>
      </c>
      <c r="T62" s="121">
        <f t="shared" si="64"/>
        <v>100484.86</v>
      </c>
      <c r="U62" s="169">
        <f t="shared" si="42"/>
        <v>0</v>
      </c>
      <c r="V62" s="170">
        <f t="shared" ref="V62:AN62" si="65">V22+V32+V42+V52</f>
        <v>0</v>
      </c>
      <c r="W62" s="170">
        <f t="shared" si="65"/>
        <v>0</v>
      </c>
      <c r="X62" s="170">
        <f t="shared" si="65"/>
        <v>0</v>
      </c>
      <c r="Y62" s="170">
        <f t="shared" si="65"/>
        <v>0</v>
      </c>
      <c r="Z62" s="170">
        <f t="shared" si="65"/>
        <v>0</v>
      </c>
      <c r="AA62" s="170">
        <f t="shared" si="65"/>
        <v>0</v>
      </c>
      <c r="AB62" s="170">
        <f t="shared" si="65"/>
        <v>0</v>
      </c>
      <c r="AC62" s="170">
        <f t="shared" si="65"/>
        <v>0</v>
      </c>
      <c r="AD62" s="170">
        <f t="shared" si="65"/>
        <v>0</v>
      </c>
      <c r="AE62" s="170">
        <f t="shared" si="65"/>
        <v>0</v>
      </c>
      <c r="AF62" s="170">
        <f t="shared" si="65"/>
        <v>0</v>
      </c>
      <c r="AG62" s="170">
        <f t="shared" si="65"/>
        <v>0</v>
      </c>
      <c r="AH62" s="170">
        <f t="shared" si="65"/>
        <v>0</v>
      </c>
      <c r="AI62" s="170">
        <f t="shared" si="65"/>
        <v>0</v>
      </c>
      <c r="AJ62" s="170">
        <f t="shared" si="65"/>
        <v>0</v>
      </c>
      <c r="AK62" s="170">
        <f t="shared" si="65"/>
        <v>0</v>
      </c>
      <c r="AL62" s="170">
        <f t="shared" si="65"/>
        <v>0</v>
      </c>
      <c r="AM62" s="170">
        <f t="shared" si="65"/>
        <v>0</v>
      </c>
      <c r="AN62" s="170">
        <f t="shared" si="65"/>
        <v>0</v>
      </c>
      <c r="AO62" s="201"/>
      <c r="AP62" s="170">
        <f t="shared" ref="AP62:BS62" si="66">AP22+AP32+AP42+AP52</f>
        <v>6.3</v>
      </c>
      <c r="AQ62" s="170">
        <f t="shared" si="66"/>
        <v>0</v>
      </c>
      <c r="AR62" s="170">
        <f t="shared" si="66"/>
        <v>0.08</v>
      </c>
      <c r="AS62" s="170">
        <f t="shared" si="66"/>
        <v>0</v>
      </c>
      <c r="AT62" s="170">
        <f t="shared" si="66"/>
        <v>0</v>
      </c>
      <c r="AU62" s="170">
        <f t="shared" si="66"/>
        <v>0</v>
      </c>
      <c r="AV62" s="170">
        <f t="shared" si="66"/>
        <v>0</v>
      </c>
      <c r="AW62" s="170">
        <f t="shared" si="66"/>
        <v>6.19</v>
      </c>
      <c r="AX62" s="170">
        <f t="shared" si="66"/>
        <v>0</v>
      </c>
      <c r="AY62" s="170">
        <f t="shared" si="66"/>
        <v>0</v>
      </c>
      <c r="AZ62" s="170">
        <f t="shared" si="66"/>
        <v>0</v>
      </c>
      <c r="BA62" s="170">
        <f t="shared" si="66"/>
        <v>0</v>
      </c>
      <c r="BB62" s="170">
        <f t="shared" si="66"/>
        <v>0</v>
      </c>
      <c r="BC62" s="170">
        <f t="shared" si="66"/>
        <v>0</v>
      </c>
      <c r="BD62" s="170">
        <f t="shared" si="66"/>
        <v>0</v>
      </c>
      <c r="BE62" s="170">
        <f t="shared" si="66"/>
        <v>0</v>
      </c>
      <c r="BF62" s="170">
        <f t="shared" si="66"/>
        <v>0</v>
      </c>
      <c r="BG62" s="170">
        <f t="shared" si="66"/>
        <v>0</v>
      </c>
      <c r="BH62" s="170">
        <f t="shared" si="66"/>
        <v>0</v>
      </c>
      <c r="BI62" s="170">
        <f t="shared" si="66"/>
        <v>0.03</v>
      </c>
      <c r="BJ62" s="170">
        <f t="shared" si="66"/>
        <v>0</v>
      </c>
      <c r="BK62" s="170">
        <f t="shared" si="66"/>
        <v>0</v>
      </c>
      <c r="BL62" s="170">
        <f t="shared" si="66"/>
        <v>0</v>
      </c>
      <c r="BM62" s="170">
        <f t="shared" si="66"/>
        <v>0</v>
      </c>
      <c r="BN62" s="170">
        <f t="shared" si="66"/>
        <v>0</v>
      </c>
      <c r="BO62" s="202">
        <f t="shared" si="66"/>
        <v>0</v>
      </c>
      <c r="BP62" s="170">
        <f t="shared" si="66"/>
        <v>0</v>
      </c>
      <c r="BQ62" s="170">
        <f t="shared" si="66"/>
        <v>0</v>
      </c>
      <c r="BR62" s="170">
        <f t="shared" si="66"/>
        <v>0</v>
      </c>
      <c r="BS62" s="203">
        <f t="shared" si="66"/>
        <v>0</v>
      </c>
      <c r="BT62" s="204"/>
      <c r="BU62" s="204"/>
      <c r="BV62" s="204"/>
      <c r="BW62" s="204"/>
      <c r="BX62" s="204"/>
      <c r="BY62" s="204"/>
      <c r="BZ62" s="204"/>
      <c r="CA62" s="204"/>
      <c r="CB62" s="204"/>
      <c r="CC62" s="204"/>
      <c r="CD62" s="204"/>
      <c r="CE62" s="204"/>
      <c r="CF62" s="204"/>
      <c r="CG62" s="205"/>
      <c r="CH62" s="204"/>
      <c r="CI62" s="204"/>
      <c r="CJ62" s="204"/>
      <c r="CK62" s="204"/>
      <c r="CL62" s="204"/>
      <c r="CM62" s="170">
        <f t="shared" si="45"/>
        <v>0</v>
      </c>
      <c r="CN62" s="170">
        <f t="shared" si="45"/>
        <v>0</v>
      </c>
      <c r="CO62" s="170">
        <f t="shared" si="45"/>
        <v>0</v>
      </c>
      <c r="CP62" s="170">
        <f t="shared" si="45"/>
        <v>0</v>
      </c>
      <c r="CQ62" s="99"/>
      <c r="CR62" s="99"/>
      <c r="CS62" s="99"/>
      <c r="CT62" s="99"/>
      <c r="CU62" s="99"/>
      <c r="CV62" s="99"/>
      <c r="CW62" s="99"/>
      <c r="CX62" s="99"/>
      <c r="CY62" s="99"/>
      <c r="CZ62" s="99"/>
      <c r="DA62" s="99"/>
      <c r="DB62" s="99"/>
      <c r="DC62" s="99"/>
      <c r="DD62" s="99"/>
      <c r="DE62" s="99"/>
      <c r="DF62" s="99"/>
      <c r="DG62" s="99"/>
      <c r="DH62" s="99"/>
      <c r="DI62" s="99"/>
      <c r="DJ62" s="99"/>
      <c r="DK62" s="99"/>
      <c r="DL62" s="99"/>
    </row>
    <row r="63" spans="1:116">
      <c r="A63" s="56"/>
      <c r="B63" s="122" t="s">
        <v>156</v>
      </c>
      <c r="C63" s="425">
        <f t="shared" si="46"/>
        <v>820.3599999999999</v>
      </c>
      <c r="D63" s="169">
        <f t="shared" si="51"/>
        <v>0</v>
      </c>
      <c r="E63" s="170">
        <f t="shared" si="47"/>
        <v>0</v>
      </c>
      <c r="F63" s="170"/>
      <c r="G63" s="170">
        <f t="shared" ref="G63:T63" si="67">G23+G33+G43+G53</f>
        <v>0</v>
      </c>
      <c r="H63" s="170">
        <f t="shared" si="67"/>
        <v>0</v>
      </c>
      <c r="I63" s="170">
        <f t="shared" si="67"/>
        <v>0</v>
      </c>
      <c r="J63" s="170">
        <f t="shared" si="67"/>
        <v>0</v>
      </c>
      <c r="K63" s="170">
        <f t="shared" si="67"/>
        <v>0</v>
      </c>
      <c r="L63" s="170">
        <f t="shared" si="67"/>
        <v>0</v>
      </c>
      <c r="M63" s="170">
        <f t="shared" si="67"/>
        <v>0</v>
      </c>
      <c r="N63" s="170">
        <f t="shared" si="67"/>
        <v>0</v>
      </c>
      <c r="O63" s="170">
        <f t="shared" si="67"/>
        <v>0</v>
      </c>
      <c r="P63" s="170">
        <f t="shared" si="67"/>
        <v>0</v>
      </c>
      <c r="Q63" s="170">
        <f t="shared" si="67"/>
        <v>0</v>
      </c>
      <c r="R63" s="170">
        <f t="shared" si="67"/>
        <v>0</v>
      </c>
      <c r="S63" s="170">
        <f t="shared" si="67"/>
        <v>0</v>
      </c>
      <c r="T63" s="121">
        <f t="shared" si="67"/>
        <v>0</v>
      </c>
      <c r="U63" s="169">
        <f t="shared" si="42"/>
        <v>0</v>
      </c>
      <c r="V63" s="170">
        <f t="shared" ref="V63:AN63" si="68">V23+V33+V43+V53</f>
        <v>0</v>
      </c>
      <c r="W63" s="170">
        <f t="shared" si="68"/>
        <v>0</v>
      </c>
      <c r="X63" s="170">
        <f t="shared" si="68"/>
        <v>0</v>
      </c>
      <c r="Y63" s="170">
        <f t="shared" si="68"/>
        <v>0</v>
      </c>
      <c r="Z63" s="170">
        <f t="shared" si="68"/>
        <v>0</v>
      </c>
      <c r="AA63" s="170">
        <f t="shared" si="68"/>
        <v>0</v>
      </c>
      <c r="AB63" s="170">
        <f t="shared" si="68"/>
        <v>0</v>
      </c>
      <c r="AC63" s="170">
        <f t="shared" si="68"/>
        <v>0</v>
      </c>
      <c r="AD63" s="170">
        <f t="shared" si="68"/>
        <v>0</v>
      </c>
      <c r="AE63" s="170">
        <f t="shared" si="68"/>
        <v>0</v>
      </c>
      <c r="AF63" s="170">
        <f t="shared" si="68"/>
        <v>0</v>
      </c>
      <c r="AG63" s="170">
        <f t="shared" si="68"/>
        <v>0</v>
      </c>
      <c r="AH63" s="170">
        <f t="shared" si="68"/>
        <v>0</v>
      </c>
      <c r="AI63" s="170">
        <f t="shared" si="68"/>
        <v>0</v>
      </c>
      <c r="AJ63" s="170">
        <f t="shared" si="68"/>
        <v>0</v>
      </c>
      <c r="AK63" s="170">
        <f t="shared" si="68"/>
        <v>0</v>
      </c>
      <c r="AL63" s="170">
        <f t="shared" si="68"/>
        <v>0</v>
      </c>
      <c r="AM63" s="170">
        <f t="shared" si="68"/>
        <v>0</v>
      </c>
      <c r="AN63" s="170">
        <f t="shared" si="68"/>
        <v>0</v>
      </c>
      <c r="AO63" s="201"/>
      <c r="AP63" s="170">
        <f t="shared" ref="AP63:BS63" si="69">AP23+AP33+AP43+AP53</f>
        <v>820.3599999999999</v>
      </c>
      <c r="AQ63" s="170">
        <f t="shared" si="69"/>
        <v>24.86</v>
      </c>
      <c r="AR63" s="170">
        <f t="shared" si="69"/>
        <v>207.31</v>
      </c>
      <c r="AS63" s="170">
        <f t="shared" si="69"/>
        <v>0</v>
      </c>
      <c r="AT63" s="170">
        <f t="shared" si="69"/>
        <v>0</v>
      </c>
      <c r="AU63" s="170">
        <f t="shared" si="69"/>
        <v>103.32</v>
      </c>
      <c r="AV63" s="170">
        <f t="shared" si="69"/>
        <v>55.17</v>
      </c>
      <c r="AW63" s="170">
        <f t="shared" si="69"/>
        <v>308.29000000000002</v>
      </c>
      <c r="AX63" s="170">
        <f t="shared" si="69"/>
        <v>0</v>
      </c>
      <c r="AY63" s="170">
        <f t="shared" si="69"/>
        <v>0</v>
      </c>
      <c r="AZ63" s="170">
        <f t="shared" si="69"/>
        <v>0</v>
      </c>
      <c r="BA63" s="170">
        <f t="shared" si="69"/>
        <v>0</v>
      </c>
      <c r="BB63" s="170">
        <f t="shared" si="69"/>
        <v>88.78</v>
      </c>
      <c r="BC63" s="170">
        <f t="shared" si="69"/>
        <v>0</v>
      </c>
      <c r="BD63" s="170">
        <f t="shared" si="69"/>
        <v>0</v>
      </c>
      <c r="BE63" s="170">
        <f t="shared" si="69"/>
        <v>0</v>
      </c>
      <c r="BF63" s="170">
        <f t="shared" si="69"/>
        <v>0</v>
      </c>
      <c r="BG63" s="170">
        <f t="shared" si="69"/>
        <v>0</v>
      </c>
      <c r="BH63" s="170">
        <f t="shared" si="69"/>
        <v>0</v>
      </c>
      <c r="BI63" s="170">
        <f t="shared" si="69"/>
        <v>32.629999999999995</v>
      </c>
      <c r="BJ63" s="170">
        <f t="shared" si="69"/>
        <v>0</v>
      </c>
      <c r="BK63" s="170">
        <f t="shared" si="69"/>
        <v>0</v>
      </c>
      <c r="BL63" s="170">
        <f t="shared" si="69"/>
        <v>0</v>
      </c>
      <c r="BM63" s="170">
        <f t="shared" si="69"/>
        <v>0</v>
      </c>
      <c r="BN63" s="170">
        <f t="shared" si="69"/>
        <v>0</v>
      </c>
      <c r="BO63" s="202">
        <f t="shared" si="69"/>
        <v>0</v>
      </c>
      <c r="BP63" s="170">
        <f t="shared" si="69"/>
        <v>0</v>
      </c>
      <c r="BQ63" s="170">
        <f t="shared" si="69"/>
        <v>0</v>
      </c>
      <c r="BR63" s="170">
        <f t="shared" si="69"/>
        <v>0</v>
      </c>
      <c r="BS63" s="203">
        <f t="shared" si="69"/>
        <v>0</v>
      </c>
      <c r="BT63" s="204"/>
      <c r="BU63" s="204"/>
      <c r="BV63" s="204"/>
      <c r="BW63" s="204"/>
      <c r="BX63" s="204"/>
      <c r="BY63" s="204"/>
      <c r="BZ63" s="204"/>
      <c r="CA63" s="204"/>
      <c r="CB63" s="204"/>
      <c r="CC63" s="204"/>
      <c r="CD63" s="204"/>
      <c r="CE63" s="204"/>
      <c r="CF63" s="204"/>
      <c r="CG63" s="205"/>
      <c r="CH63" s="204"/>
      <c r="CI63" s="204"/>
      <c r="CJ63" s="204"/>
      <c r="CK63" s="204"/>
      <c r="CL63" s="204"/>
      <c r="CM63" s="170">
        <f t="shared" si="45"/>
        <v>0</v>
      </c>
      <c r="CN63" s="170">
        <f t="shared" si="45"/>
        <v>0</v>
      </c>
      <c r="CO63" s="170">
        <f t="shared" si="45"/>
        <v>0</v>
      </c>
      <c r="CP63" s="170">
        <f t="shared" si="45"/>
        <v>0</v>
      </c>
      <c r="CQ63" s="99"/>
      <c r="CR63" s="99"/>
      <c r="CS63" s="99"/>
      <c r="CT63" s="99"/>
      <c r="CU63" s="99"/>
      <c r="CV63" s="99"/>
      <c r="CW63" s="99"/>
      <c r="CX63" s="99"/>
      <c r="CY63" s="99"/>
      <c r="CZ63" s="99"/>
      <c r="DA63" s="99"/>
      <c r="DB63" s="99"/>
      <c r="DC63" s="99"/>
      <c r="DD63" s="99"/>
      <c r="DE63" s="99"/>
      <c r="DF63" s="99"/>
      <c r="DG63" s="99"/>
      <c r="DH63" s="99"/>
      <c r="DI63" s="99"/>
      <c r="DJ63" s="99"/>
      <c r="DK63" s="99"/>
      <c r="DL63" s="99"/>
    </row>
    <row r="64" spans="1:116">
      <c r="A64" s="56"/>
      <c r="B64" s="122" t="s">
        <v>157</v>
      </c>
      <c r="C64" s="425">
        <f t="shared" si="46"/>
        <v>5890.02</v>
      </c>
      <c r="D64" s="169">
        <f t="shared" si="51"/>
        <v>0</v>
      </c>
      <c r="E64" s="170">
        <f t="shared" si="47"/>
        <v>0</v>
      </c>
      <c r="F64" s="170"/>
      <c r="G64" s="170">
        <f t="shared" ref="G64:T64" si="70">G24+G34+G44+G54</f>
        <v>0</v>
      </c>
      <c r="H64" s="170">
        <f t="shared" si="70"/>
        <v>0</v>
      </c>
      <c r="I64" s="170">
        <f t="shared" si="70"/>
        <v>0</v>
      </c>
      <c r="J64" s="170">
        <f t="shared" si="70"/>
        <v>0</v>
      </c>
      <c r="K64" s="170">
        <f t="shared" si="70"/>
        <v>0</v>
      </c>
      <c r="L64" s="170">
        <f t="shared" si="70"/>
        <v>0</v>
      </c>
      <c r="M64" s="170">
        <f t="shared" si="70"/>
        <v>0</v>
      </c>
      <c r="N64" s="170">
        <f t="shared" si="70"/>
        <v>0</v>
      </c>
      <c r="O64" s="170">
        <f t="shared" si="70"/>
        <v>0</v>
      </c>
      <c r="P64" s="170">
        <f t="shared" si="70"/>
        <v>0</v>
      </c>
      <c r="Q64" s="170">
        <f t="shared" si="70"/>
        <v>0</v>
      </c>
      <c r="R64" s="170">
        <f t="shared" si="70"/>
        <v>0</v>
      </c>
      <c r="S64" s="170">
        <f t="shared" si="70"/>
        <v>0</v>
      </c>
      <c r="T64" s="121">
        <f t="shared" si="70"/>
        <v>0</v>
      </c>
      <c r="U64" s="169">
        <f t="shared" si="42"/>
        <v>0</v>
      </c>
      <c r="V64" s="170">
        <f t="shared" ref="V64:AN64" si="71">V24+V34+V44+V54</f>
        <v>0</v>
      </c>
      <c r="W64" s="170">
        <f t="shared" si="71"/>
        <v>0</v>
      </c>
      <c r="X64" s="170">
        <f t="shared" si="71"/>
        <v>0</v>
      </c>
      <c r="Y64" s="170">
        <f t="shared" si="71"/>
        <v>0</v>
      </c>
      <c r="Z64" s="170">
        <f t="shared" si="71"/>
        <v>0</v>
      </c>
      <c r="AA64" s="170">
        <f t="shared" si="71"/>
        <v>0</v>
      </c>
      <c r="AB64" s="170">
        <f t="shared" si="71"/>
        <v>0</v>
      </c>
      <c r="AC64" s="170">
        <f t="shared" si="71"/>
        <v>0</v>
      </c>
      <c r="AD64" s="170">
        <f t="shared" si="71"/>
        <v>0</v>
      </c>
      <c r="AE64" s="170">
        <f t="shared" si="71"/>
        <v>0</v>
      </c>
      <c r="AF64" s="170">
        <f t="shared" si="71"/>
        <v>0</v>
      </c>
      <c r="AG64" s="170">
        <f t="shared" si="71"/>
        <v>0</v>
      </c>
      <c r="AH64" s="170">
        <f t="shared" si="71"/>
        <v>0</v>
      </c>
      <c r="AI64" s="170">
        <f t="shared" si="71"/>
        <v>0</v>
      </c>
      <c r="AJ64" s="170">
        <f t="shared" si="71"/>
        <v>0</v>
      </c>
      <c r="AK64" s="170">
        <f t="shared" si="71"/>
        <v>0</v>
      </c>
      <c r="AL64" s="170">
        <f t="shared" si="71"/>
        <v>0</v>
      </c>
      <c r="AM64" s="170">
        <f t="shared" si="71"/>
        <v>0</v>
      </c>
      <c r="AN64" s="170">
        <f t="shared" si="71"/>
        <v>0</v>
      </c>
      <c r="AO64" s="201"/>
      <c r="AP64" s="170">
        <f t="shared" ref="AP64:BS64" si="72">AP24+AP34+AP44+AP54</f>
        <v>1595.02</v>
      </c>
      <c r="AQ64" s="170">
        <f t="shared" si="72"/>
        <v>347.2</v>
      </c>
      <c r="AR64" s="170">
        <f t="shared" si="72"/>
        <v>826.8</v>
      </c>
      <c r="AS64" s="170">
        <f t="shared" si="72"/>
        <v>0</v>
      </c>
      <c r="AT64" s="170">
        <f t="shared" si="72"/>
        <v>0</v>
      </c>
      <c r="AU64" s="170">
        <f t="shared" si="72"/>
        <v>0</v>
      </c>
      <c r="AV64" s="170">
        <f t="shared" si="72"/>
        <v>0</v>
      </c>
      <c r="AW64" s="170">
        <f t="shared" si="72"/>
        <v>420.52</v>
      </c>
      <c r="AX64" s="170">
        <f t="shared" si="72"/>
        <v>0</v>
      </c>
      <c r="AY64" s="170">
        <f t="shared" si="72"/>
        <v>0</v>
      </c>
      <c r="AZ64" s="170">
        <f t="shared" si="72"/>
        <v>0</v>
      </c>
      <c r="BA64" s="170">
        <f t="shared" si="72"/>
        <v>0</v>
      </c>
      <c r="BB64" s="170">
        <f t="shared" si="72"/>
        <v>0</v>
      </c>
      <c r="BC64" s="170">
        <f t="shared" si="72"/>
        <v>0</v>
      </c>
      <c r="BD64" s="170">
        <f t="shared" si="72"/>
        <v>0</v>
      </c>
      <c r="BE64" s="170">
        <f t="shared" si="72"/>
        <v>0</v>
      </c>
      <c r="BF64" s="170">
        <f t="shared" si="72"/>
        <v>0</v>
      </c>
      <c r="BG64" s="170">
        <f t="shared" si="72"/>
        <v>0</v>
      </c>
      <c r="BH64" s="170">
        <f t="shared" si="72"/>
        <v>0.5</v>
      </c>
      <c r="BI64" s="170">
        <f t="shared" si="72"/>
        <v>0</v>
      </c>
      <c r="BJ64" s="170">
        <f t="shared" si="72"/>
        <v>0</v>
      </c>
      <c r="BK64" s="170">
        <f t="shared" si="72"/>
        <v>0</v>
      </c>
      <c r="BL64" s="170">
        <f t="shared" si="72"/>
        <v>0</v>
      </c>
      <c r="BM64" s="170">
        <f t="shared" si="72"/>
        <v>0</v>
      </c>
      <c r="BN64" s="170">
        <f t="shared" si="72"/>
        <v>0</v>
      </c>
      <c r="BO64" s="202">
        <f t="shared" si="72"/>
        <v>34</v>
      </c>
      <c r="BP64" s="170">
        <f t="shared" si="72"/>
        <v>15</v>
      </c>
      <c r="BQ64" s="170">
        <f t="shared" si="72"/>
        <v>19</v>
      </c>
      <c r="BR64" s="170">
        <f t="shared" si="72"/>
        <v>0</v>
      </c>
      <c r="BS64" s="203">
        <f t="shared" si="72"/>
        <v>0</v>
      </c>
      <c r="BT64" s="204"/>
      <c r="BU64" s="204"/>
      <c r="BV64" s="204"/>
      <c r="BW64" s="204"/>
      <c r="BX64" s="204"/>
      <c r="BY64" s="204"/>
      <c r="BZ64" s="204"/>
      <c r="CA64" s="204"/>
      <c r="CB64" s="204"/>
      <c r="CC64" s="204"/>
      <c r="CD64" s="204"/>
      <c r="CE64" s="204"/>
      <c r="CF64" s="204"/>
      <c r="CG64" s="205"/>
      <c r="CH64" s="204"/>
      <c r="CI64" s="204"/>
      <c r="CJ64" s="204"/>
      <c r="CK64" s="204"/>
      <c r="CL64" s="204"/>
      <c r="CM64" s="170">
        <f t="shared" si="45"/>
        <v>4261</v>
      </c>
      <c r="CN64" s="170">
        <f t="shared" si="45"/>
        <v>511</v>
      </c>
      <c r="CO64" s="170">
        <f t="shared" si="45"/>
        <v>3750</v>
      </c>
      <c r="CP64" s="170">
        <f t="shared" si="45"/>
        <v>0</v>
      </c>
      <c r="CQ64" s="99"/>
      <c r="CR64" s="99"/>
      <c r="CS64" s="99"/>
      <c r="CT64" s="99"/>
      <c r="CU64" s="99"/>
      <c r="CV64" s="99"/>
      <c r="CW64" s="99"/>
      <c r="CX64" s="99"/>
      <c r="CY64" s="99"/>
      <c r="CZ64" s="99"/>
      <c r="DA64" s="99"/>
      <c r="DB64" s="99"/>
      <c r="DC64" s="99"/>
      <c r="DD64" s="99"/>
      <c r="DE64" s="99"/>
      <c r="DF64" s="99"/>
      <c r="DG64" s="99"/>
      <c r="DH64" s="99"/>
      <c r="DI64" s="99"/>
      <c r="DJ64" s="99"/>
      <c r="DK64" s="99"/>
      <c r="DL64" s="99"/>
    </row>
  </sheetData>
  <mergeCells count="32">
    <mergeCell ref="AV8:BN8"/>
    <mergeCell ref="BO8:BS8"/>
    <mergeCell ref="A1:D1"/>
    <mergeCell ref="A2:D2"/>
    <mergeCell ref="A8:A13"/>
    <mergeCell ref="D8:T8"/>
    <mergeCell ref="E9:J9"/>
    <mergeCell ref="K9:L9"/>
    <mergeCell ref="M9:S9"/>
    <mergeCell ref="U8:AO8"/>
    <mergeCell ref="AK10:AK11"/>
    <mergeCell ref="BT8:CF8"/>
    <mergeCell ref="CG8:CL8"/>
    <mergeCell ref="CM8:CP8"/>
    <mergeCell ref="AD10:AD11"/>
    <mergeCell ref="AE10:AE11"/>
    <mergeCell ref="AF10:AF11"/>
    <mergeCell ref="AG10:AG11"/>
    <mergeCell ref="BI9:BJ9"/>
    <mergeCell ref="BK9:BN9"/>
    <mergeCell ref="BP9:BS9"/>
    <mergeCell ref="BT9:CF9"/>
    <mergeCell ref="CG9:CH9"/>
    <mergeCell ref="CI9:CL9"/>
    <mergeCell ref="AQ9:AU9"/>
    <mergeCell ref="AV9:BH9"/>
    <mergeCell ref="AP8:AU8"/>
    <mergeCell ref="CN9:CP9"/>
    <mergeCell ref="A14:B14"/>
    <mergeCell ref="V9:AD9"/>
    <mergeCell ref="AE9:AK9"/>
    <mergeCell ref="AL9:AN9"/>
  </mergeCells>
  <pageMargins left="1.2" right="0.2" top="0.75" bottom="0.75" header="0.3" footer="0.3"/>
  <pageSetup paperSize="5" scale="73" orientation="landscape" r:id="rId1"/>
  <rowBreaks count="1" manualBreakCount="1">
    <brk id="34" max="16383" man="1"/>
  </rowBreaks>
  <colBreaks count="1" manualBreakCount="1">
    <brk id="3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</sheetPr>
  <dimension ref="A1:DL64"/>
  <sheetViews>
    <sheetView topLeftCell="A7" workbookViewId="0">
      <pane ySplit="7" topLeftCell="A38" activePane="bottomLeft" state="frozen"/>
      <selection activeCell="A44" sqref="A44"/>
      <selection pane="bottomLeft" activeCell="C34" sqref="C34"/>
    </sheetView>
  </sheetViews>
  <sheetFormatPr defaultRowHeight="15"/>
  <cols>
    <col min="1" max="1" width="4" customWidth="1"/>
    <col min="2" max="2" width="13.42578125" bestFit="1" customWidth="1"/>
    <col min="3" max="3" width="14.28515625" customWidth="1"/>
    <col min="4" max="4" width="14.28515625" bestFit="1" customWidth="1"/>
    <col min="5" max="5" width="10.5703125" bestFit="1" customWidth="1"/>
    <col min="6" max="6" width="0" hidden="1" customWidth="1"/>
    <col min="7" max="8" width="13.28515625" bestFit="1" customWidth="1"/>
    <col min="9" max="10" width="0" hidden="1" customWidth="1"/>
    <col min="11" max="11" width="10.42578125" customWidth="1"/>
    <col min="12" max="12" width="10.28515625" hidden="1" customWidth="1"/>
    <col min="13" max="13" width="0" hidden="1" customWidth="1"/>
    <col min="14" max="14" width="10.140625" hidden="1" customWidth="1"/>
    <col min="15" max="15" width="0" hidden="1" customWidth="1"/>
    <col min="16" max="16" width="11.7109375" hidden="1" customWidth="1"/>
    <col min="17" max="18" width="0" hidden="1" customWidth="1"/>
    <col min="19" max="19" width="12.28515625" bestFit="1" customWidth="1"/>
    <col min="20" max="21" width="17.7109375" bestFit="1" customWidth="1"/>
    <col min="22" max="22" width="10.5703125" bestFit="1" customWidth="1"/>
    <col min="23" max="23" width="9.7109375" bestFit="1" customWidth="1"/>
    <col min="24" max="24" width="0" hidden="1" customWidth="1"/>
    <col min="25" max="25" width="13.7109375" bestFit="1" customWidth="1"/>
    <col min="26" max="26" width="9.140625" hidden="1" customWidth="1"/>
    <col min="27" max="27" width="13.42578125" customWidth="1"/>
    <col min="28" max="32" width="9.140625" hidden="1" customWidth="1"/>
    <col min="33" max="33" width="19" bestFit="1" customWidth="1"/>
    <col min="34" max="36" width="0" hidden="1" customWidth="1"/>
    <col min="37" max="38" width="14" bestFit="1" customWidth="1"/>
    <col min="39" max="41" width="0" hidden="1" customWidth="1"/>
    <col min="42" max="42" width="14.28515625" customWidth="1"/>
    <col min="43" max="44" width="13" customWidth="1"/>
    <col min="45" max="45" width="0" hidden="1" customWidth="1"/>
    <col min="46" max="46" width="8.28515625" customWidth="1"/>
    <col min="47" max="47" width="12.85546875" customWidth="1"/>
    <col min="48" max="48" width="11.5703125" customWidth="1"/>
    <col min="49" max="49" width="13" customWidth="1"/>
    <col min="50" max="53" width="0" hidden="1" customWidth="1"/>
    <col min="54" max="54" width="13.42578125" customWidth="1"/>
    <col min="55" max="59" width="0" hidden="1" customWidth="1"/>
    <col min="60" max="60" width="11.5703125" customWidth="1"/>
    <col min="61" max="61" width="13.42578125" customWidth="1"/>
    <col min="62" max="62" width="11.42578125" bestFit="1" customWidth="1"/>
    <col min="63" max="63" width="0" hidden="1" customWidth="1"/>
    <col min="64" max="64" width="11.7109375" customWidth="1"/>
    <col min="65" max="66" width="0" hidden="1" customWidth="1"/>
    <col min="67" max="67" width="12.85546875" customWidth="1"/>
    <col min="68" max="68" width="14.42578125" customWidth="1"/>
    <col min="69" max="69" width="14.85546875" bestFit="1" customWidth="1"/>
    <col min="70" max="70" width="0" hidden="1" customWidth="1"/>
    <col min="71" max="71" width="9.28515625" hidden="1" customWidth="1"/>
    <col min="72" max="90" width="0" hidden="1" customWidth="1"/>
    <col min="91" max="91" width="14.28515625" customWidth="1"/>
    <col min="92" max="93" width="13.140625" customWidth="1"/>
    <col min="94" max="94" width="9.28515625" bestFit="1" customWidth="1"/>
  </cols>
  <sheetData>
    <row r="1" spans="1:116" ht="18.75">
      <c r="A1" s="515"/>
      <c r="B1" s="515"/>
      <c r="C1" s="515"/>
      <c r="D1" s="515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>
        <v>23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>
        <v>24</v>
      </c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4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4"/>
      <c r="CN1" s="3"/>
      <c r="CO1" s="3"/>
      <c r="CP1" s="3">
        <v>25</v>
      </c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</row>
    <row r="2" spans="1:116">
      <c r="A2" s="516"/>
      <c r="B2" s="516"/>
      <c r="C2" s="516"/>
      <c r="D2" s="51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6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6"/>
      <c r="CN2" s="5"/>
      <c r="CO2" s="5"/>
      <c r="CP2" s="5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  <c r="DL2" s="97"/>
    </row>
    <row r="3" spans="1:116">
      <c r="A3" s="3"/>
      <c r="B3" s="3"/>
      <c r="C3" s="4"/>
      <c r="D3" s="4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4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4"/>
      <c r="CN3" s="3"/>
      <c r="CO3" s="3"/>
      <c r="CP3" s="3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</row>
    <row r="4" spans="1:116" ht="16.5">
      <c r="A4" s="9" t="s">
        <v>259</v>
      </c>
      <c r="B4" s="3"/>
      <c r="C4" s="8"/>
      <c r="D4" s="4"/>
      <c r="E4" s="3"/>
      <c r="F4" s="10"/>
      <c r="G4" s="11"/>
      <c r="H4" s="11"/>
      <c r="I4" s="3"/>
      <c r="J4" s="3"/>
      <c r="K4" s="12"/>
      <c r="L4" s="3"/>
      <c r="M4" s="3"/>
      <c r="N4" s="3"/>
      <c r="O4" s="13"/>
      <c r="P4" s="14"/>
      <c r="Q4" s="15"/>
      <c r="R4" s="3"/>
      <c r="S4" s="3"/>
      <c r="T4" s="3"/>
      <c r="U4" s="8"/>
      <c r="W4" s="3"/>
      <c r="X4" s="3"/>
      <c r="Y4" s="3"/>
      <c r="Z4" s="3"/>
      <c r="AA4" s="3"/>
      <c r="AB4" s="16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9" t="s">
        <v>260</v>
      </c>
      <c r="AQ4" s="3"/>
      <c r="AR4" s="3"/>
      <c r="AS4" s="14"/>
      <c r="AT4" s="3"/>
      <c r="AU4" s="15"/>
      <c r="AV4" s="8"/>
      <c r="AW4" s="9"/>
      <c r="AX4" s="3"/>
      <c r="AY4" s="3"/>
      <c r="AZ4" s="3"/>
      <c r="BA4" s="3"/>
      <c r="BB4" s="3"/>
      <c r="BC4" s="13"/>
      <c r="BD4" s="17"/>
      <c r="BE4" s="3"/>
      <c r="BF4" s="3"/>
      <c r="BG4" s="3"/>
      <c r="BH4" s="3"/>
      <c r="BI4" s="3"/>
      <c r="BJ4" s="3"/>
      <c r="BK4" s="3"/>
      <c r="BL4" s="3"/>
      <c r="BM4" s="3"/>
      <c r="BN4" s="3"/>
      <c r="BO4" s="4"/>
      <c r="BP4" s="3"/>
      <c r="BQ4" s="3"/>
      <c r="BR4" s="3"/>
      <c r="BS4" s="3"/>
      <c r="BT4" s="3"/>
      <c r="BU4" s="3"/>
      <c r="BV4" s="14"/>
      <c r="BW4" s="15"/>
      <c r="BX4" s="3"/>
      <c r="BY4" s="3"/>
      <c r="BZ4" s="3"/>
      <c r="CA4" s="3"/>
      <c r="CB4" s="3"/>
      <c r="CC4" s="3"/>
      <c r="CD4" s="3"/>
      <c r="CE4" s="3"/>
      <c r="CF4" s="3"/>
      <c r="CG4" s="14"/>
      <c r="CH4" s="15"/>
      <c r="CI4" s="3"/>
      <c r="CJ4" s="3"/>
      <c r="CK4" s="3"/>
      <c r="CL4" s="3"/>
      <c r="CM4" s="4"/>
      <c r="CN4" s="3"/>
      <c r="CO4" s="3"/>
      <c r="CP4" s="3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</row>
    <row r="5" spans="1:116" ht="16.5">
      <c r="A5" s="19" t="s">
        <v>261</v>
      </c>
      <c r="B5" s="5"/>
      <c r="C5" s="18"/>
      <c r="D5" s="5"/>
      <c r="E5" s="5"/>
      <c r="F5" s="6"/>
      <c r="G5" s="20"/>
      <c r="H5" s="20"/>
      <c r="I5" s="5"/>
      <c r="J5" s="5"/>
      <c r="K5" s="21"/>
      <c r="L5" s="5"/>
      <c r="M5" s="5"/>
      <c r="N5" s="5"/>
      <c r="O5" s="22"/>
      <c r="P5" s="23"/>
      <c r="Q5" s="24"/>
      <c r="R5" s="5"/>
      <c r="S5" s="5"/>
      <c r="T5" s="5"/>
      <c r="U5" s="18"/>
      <c r="W5" s="5"/>
      <c r="X5" s="5"/>
      <c r="Y5" s="5"/>
      <c r="Z5" s="5"/>
      <c r="AA5" s="5"/>
      <c r="AB5" s="2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19" t="s">
        <v>261</v>
      </c>
      <c r="AQ5" s="5"/>
      <c r="AR5" s="5"/>
      <c r="AS5" s="23"/>
      <c r="AT5" s="5"/>
      <c r="AU5" s="24"/>
      <c r="AV5" s="18"/>
      <c r="AW5" s="19"/>
      <c r="AX5" s="5"/>
      <c r="AY5" s="5"/>
      <c r="AZ5" s="5"/>
      <c r="BA5" s="5"/>
      <c r="BB5" s="5"/>
      <c r="BC5" s="22"/>
      <c r="BD5" s="19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23"/>
      <c r="BW5" s="24"/>
      <c r="BX5" s="5"/>
      <c r="BY5" s="5"/>
      <c r="BZ5" s="5"/>
      <c r="CA5" s="5"/>
      <c r="CB5" s="5"/>
      <c r="CC5" s="5"/>
      <c r="CD5" s="5"/>
      <c r="CE5" s="5"/>
      <c r="CF5" s="5"/>
      <c r="CG5" s="23"/>
      <c r="CH5" s="24"/>
      <c r="CI5" s="5"/>
      <c r="CJ5" s="5"/>
      <c r="CK5" s="5"/>
      <c r="CL5" s="5"/>
      <c r="CM5" s="5"/>
      <c r="CN5" s="5"/>
      <c r="CO5" s="5"/>
      <c r="CP5" s="5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  <c r="DL5" s="97"/>
    </row>
    <row r="6" spans="1:116">
      <c r="A6" s="3"/>
      <c r="B6" s="3"/>
      <c r="C6" s="4"/>
      <c r="D6" s="4"/>
      <c r="E6" s="3"/>
      <c r="F6" s="3"/>
      <c r="G6" s="3"/>
      <c r="H6" s="3"/>
      <c r="I6" s="3"/>
      <c r="J6" s="26"/>
      <c r="K6" s="3"/>
      <c r="L6" s="3"/>
      <c r="M6" s="3"/>
      <c r="N6" s="3"/>
      <c r="O6" s="27"/>
      <c r="P6" s="13"/>
      <c r="Q6" s="3"/>
      <c r="R6" s="3"/>
      <c r="S6" s="3"/>
      <c r="T6" s="26" t="s">
        <v>0</v>
      </c>
      <c r="U6" s="3"/>
      <c r="V6" s="3"/>
      <c r="W6" s="3"/>
      <c r="X6" s="3"/>
      <c r="Y6" s="3"/>
      <c r="Z6" s="3"/>
      <c r="AA6" s="26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26"/>
      <c r="AV6" s="3"/>
      <c r="AW6" s="1"/>
      <c r="AX6" s="3"/>
      <c r="AY6" s="3"/>
      <c r="AZ6" s="3"/>
      <c r="BA6" s="3"/>
      <c r="BB6" s="3"/>
      <c r="BC6" s="27"/>
      <c r="BD6" s="13"/>
      <c r="BE6" s="3"/>
      <c r="BF6" s="3"/>
      <c r="BG6" s="3"/>
      <c r="BH6" s="3"/>
      <c r="BI6" s="3"/>
      <c r="BJ6" s="3"/>
      <c r="BK6" s="3"/>
      <c r="BL6" s="3"/>
      <c r="BM6" s="3"/>
      <c r="BN6" s="3"/>
      <c r="BO6" s="4"/>
      <c r="BP6" s="3"/>
      <c r="BQ6" s="3"/>
      <c r="BR6" s="3"/>
      <c r="BS6" s="1"/>
      <c r="BT6" s="3"/>
      <c r="BU6" s="3"/>
      <c r="BV6" s="4"/>
      <c r="BW6" s="3"/>
      <c r="BX6" s="3"/>
      <c r="BY6" s="3"/>
      <c r="BZ6" s="3"/>
      <c r="CA6" s="3"/>
      <c r="CB6" s="3"/>
      <c r="CC6" s="3"/>
      <c r="CD6" s="3"/>
      <c r="CE6" s="3"/>
      <c r="CF6" s="26"/>
      <c r="CG6" s="3"/>
      <c r="CH6" s="3"/>
      <c r="CI6" s="3"/>
      <c r="CJ6" s="3"/>
      <c r="CK6" s="3"/>
      <c r="CL6" s="3"/>
      <c r="CM6" s="4"/>
      <c r="CN6" s="3"/>
      <c r="CO6" s="3"/>
      <c r="CP6" s="26" t="s">
        <v>0</v>
      </c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</row>
    <row r="7" spans="1:116">
      <c r="A7" s="28"/>
      <c r="B7" s="28"/>
      <c r="C7" s="29"/>
      <c r="D7" s="29"/>
      <c r="E7" s="28"/>
      <c r="F7" s="28"/>
      <c r="G7" s="28"/>
      <c r="H7" s="28"/>
      <c r="I7" s="28"/>
      <c r="J7" s="30"/>
      <c r="K7" s="28"/>
      <c r="L7" s="28"/>
      <c r="M7" s="28"/>
      <c r="N7" s="28"/>
      <c r="O7" s="31"/>
      <c r="P7" s="32"/>
      <c r="Q7" s="28"/>
      <c r="R7" s="28"/>
      <c r="S7" s="28"/>
      <c r="T7" s="30" t="s">
        <v>1</v>
      </c>
      <c r="U7" s="33" t="s">
        <v>2</v>
      </c>
      <c r="V7" s="28"/>
      <c r="W7" s="28"/>
      <c r="X7" s="28"/>
      <c r="Y7" s="28"/>
      <c r="Z7" s="28"/>
      <c r="AA7" s="30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30"/>
      <c r="AV7" s="33"/>
      <c r="AW7" s="7"/>
      <c r="AX7" s="28"/>
      <c r="AY7" s="28"/>
      <c r="AZ7" s="28"/>
      <c r="BA7" s="28"/>
      <c r="BB7" s="28"/>
      <c r="BC7" s="31"/>
      <c r="BD7" s="32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28"/>
      <c r="BS7" s="7"/>
      <c r="BT7" s="28"/>
      <c r="BU7" s="28"/>
      <c r="BV7" s="29"/>
      <c r="BW7" s="28"/>
      <c r="BX7" s="28"/>
      <c r="BY7" s="28"/>
      <c r="BZ7" s="28"/>
      <c r="CA7" s="28"/>
      <c r="CB7" s="28"/>
      <c r="CC7" s="28"/>
      <c r="CD7" s="28"/>
      <c r="CE7" s="28"/>
      <c r="CF7" s="30"/>
      <c r="CG7" s="28"/>
      <c r="CH7" s="28"/>
      <c r="CI7" s="28"/>
      <c r="CJ7" s="28"/>
      <c r="CK7" s="28"/>
      <c r="CL7" s="28"/>
      <c r="CM7" s="28"/>
      <c r="CN7" s="28"/>
      <c r="CO7" s="28"/>
      <c r="CP7" s="30" t="s">
        <v>1</v>
      </c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97"/>
      <c r="DH7" s="97"/>
      <c r="DI7" s="97"/>
      <c r="DJ7" s="97"/>
      <c r="DK7" s="97"/>
      <c r="DL7" s="97"/>
    </row>
    <row r="8" spans="1:116">
      <c r="A8" s="517" t="s">
        <v>3</v>
      </c>
      <c r="B8" s="35"/>
      <c r="C8" s="148"/>
      <c r="D8" s="506" t="s">
        <v>4</v>
      </c>
      <c r="E8" s="507"/>
      <c r="F8" s="507"/>
      <c r="G8" s="507"/>
      <c r="H8" s="507"/>
      <c r="I8" s="507"/>
      <c r="J8" s="507"/>
      <c r="K8" s="507"/>
      <c r="L8" s="507"/>
      <c r="M8" s="507"/>
      <c r="N8" s="507"/>
      <c r="O8" s="507"/>
      <c r="P8" s="507"/>
      <c r="Q8" s="507"/>
      <c r="R8" s="507"/>
      <c r="S8" s="507"/>
      <c r="T8" s="508"/>
      <c r="U8" s="506" t="s">
        <v>5</v>
      </c>
      <c r="V8" s="507"/>
      <c r="W8" s="507"/>
      <c r="X8" s="507"/>
      <c r="Y8" s="507"/>
      <c r="Z8" s="507"/>
      <c r="AA8" s="507"/>
      <c r="AB8" s="507"/>
      <c r="AC8" s="507"/>
      <c r="AD8" s="507"/>
      <c r="AE8" s="507"/>
      <c r="AF8" s="507"/>
      <c r="AG8" s="507"/>
      <c r="AH8" s="507"/>
      <c r="AI8" s="507"/>
      <c r="AJ8" s="507"/>
      <c r="AK8" s="507"/>
      <c r="AL8" s="507"/>
      <c r="AM8" s="507"/>
      <c r="AN8" s="507"/>
      <c r="AO8" s="508"/>
      <c r="AP8" s="506" t="s">
        <v>6</v>
      </c>
      <c r="AQ8" s="507"/>
      <c r="AR8" s="507"/>
      <c r="AS8" s="507"/>
      <c r="AT8" s="507"/>
      <c r="AU8" s="508"/>
      <c r="AV8" s="506" t="s">
        <v>7</v>
      </c>
      <c r="AW8" s="507"/>
      <c r="AX8" s="507"/>
      <c r="AY8" s="507"/>
      <c r="AZ8" s="507"/>
      <c r="BA8" s="507"/>
      <c r="BB8" s="507"/>
      <c r="BC8" s="507"/>
      <c r="BD8" s="507"/>
      <c r="BE8" s="507"/>
      <c r="BF8" s="507"/>
      <c r="BG8" s="507"/>
      <c r="BH8" s="507"/>
      <c r="BI8" s="507"/>
      <c r="BJ8" s="507"/>
      <c r="BK8" s="507"/>
      <c r="BL8" s="507"/>
      <c r="BM8" s="507"/>
      <c r="BN8" s="508"/>
      <c r="BO8" s="506" t="s">
        <v>8</v>
      </c>
      <c r="BP8" s="507"/>
      <c r="BQ8" s="507"/>
      <c r="BR8" s="507"/>
      <c r="BS8" s="508"/>
      <c r="BT8" s="520"/>
      <c r="BU8" s="520"/>
      <c r="BV8" s="520"/>
      <c r="BW8" s="520"/>
      <c r="BX8" s="520"/>
      <c r="BY8" s="520"/>
      <c r="BZ8" s="520"/>
      <c r="CA8" s="520"/>
      <c r="CB8" s="520"/>
      <c r="CC8" s="520"/>
      <c r="CD8" s="520"/>
      <c r="CE8" s="520"/>
      <c r="CF8" s="521"/>
      <c r="CG8" s="522" t="s">
        <v>9</v>
      </c>
      <c r="CH8" s="522"/>
      <c r="CI8" s="522"/>
      <c r="CJ8" s="522"/>
      <c r="CK8" s="522"/>
      <c r="CL8" s="522"/>
      <c r="CM8" s="506" t="s">
        <v>10</v>
      </c>
      <c r="CN8" s="507"/>
      <c r="CO8" s="507"/>
      <c r="CP8" s="508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  <c r="DL8" s="95"/>
    </row>
    <row r="9" spans="1:116">
      <c r="A9" s="517"/>
      <c r="B9" s="36"/>
      <c r="C9" s="149"/>
      <c r="D9" s="60"/>
      <c r="E9" s="512" t="s">
        <v>11</v>
      </c>
      <c r="F9" s="513"/>
      <c r="G9" s="513"/>
      <c r="H9" s="513"/>
      <c r="I9" s="513"/>
      <c r="J9" s="514"/>
      <c r="K9" s="512" t="s">
        <v>12</v>
      </c>
      <c r="L9" s="514"/>
      <c r="M9" s="512" t="s">
        <v>13</v>
      </c>
      <c r="N9" s="513"/>
      <c r="O9" s="513"/>
      <c r="P9" s="513"/>
      <c r="Q9" s="513"/>
      <c r="R9" s="513"/>
      <c r="S9" s="514"/>
      <c r="T9" s="62"/>
      <c r="U9" s="35"/>
      <c r="V9" s="512" t="s">
        <v>14</v>
      </c>
      <c r="W9" s="513"/>
      <c r="X9" s="513"/>
      <c r="Y9" s="513"/>
      <c r="Z9" s="513"/>
      <c r="AA9" s="513"/>
      <c r="AB9" s="513"/>
      <c r="AC9" s="513"/>
      <c r="AD9" s="514"/>
      <c r="AE9" s="512" t="s">
        <v>15</v>
      </c>
      <c r="AF9" s="513"/>
      <c r="AG9" s="513"/>
      <c r="AH9" s="513"/>
      <c r="AI9" s="513"/>
      <c r="AJ9" s="513"/>
      <c r="AK9" s="514"/>
      <c r="AL9" s="509" t="s">
        <v>16</v>
      </c>
      <c r="AM9" s="510"/>
      <c r="AN9" s="511"/>
      <c r="AO9" s="36"/>
      <c r="AP9" s="40"/>
      <c r="AQ9" s="512" t="s">
        <v>17</v>
      </c>
      <c r="AR9" s="513"/>
      <c r="AS9" s="513"/>
      <c r="AT9" s="513"/>
      <c r="AU9" s="514"/>
      <c r="AV9" s="512" t="s">
        <v>17</v>
      </c>
      <c r="AW9" s="513"/>
      <c r="AX9" s="513"/>
      <c r="AY9" s="513"/>
      <c r="AZ9" s="513"/>
      <c r="BA9" s="513"/>
      <c r="BB9" s="513"/>
      <c r="BC9" s="513"/>
      <c r="BD9" s="513"/>
      <c r="BE9" s="513"/>
      <c r="BF9" s="513"/>
      <c r="BG9" s="513"/>
      <c r="BH9" s="514"/>
      <c r="BI9" s="512" t="s">
        <v>12</v>
      </c>
      <c r="BJ9" s="514"/>
      <c r="BK9" s="529" t="s">
        <v>18</v>
      </c>
      <c r="BL9" s="530"/>
      <c r="BM9" s="530"/>
      <c r="BN9" s="531"/>
      <c r="BO9" s="41"/>
      <c r="BP9" s="512" t="s">
        <v>17</v>
      </c>
      <c r="BQ9" s="513"/>
      <c r="BR9" s="513"/>
      <c r="BS9" s="514"/>
      <c r="BT9" s="513"/>
      <c r="BU9" s="513"/>
      <c r="BV9" s="513"/>
      <c r="BW9" s="513"/>
      <c r="BX9" s="513"/>
      <c r="BY9" s="513"/>
      <c r="BZ9" s="513"/>
      <c r="CA9" s="513"/>
      <c r="CB9" s="513"/>
      <c r="CC9" s="513"/>
      <c r="CD9" s="513"/>
      <c r="CE9" s="513"/>
      <c r="CF9" s="514"/>
      <c r="CG9" s="526" t="s">
        <v>19</v>
      </c>
      <c r="CH9" s="532"/>
      <c r="CI9" s="525" t="s">
        <v>20</v>
      </c>
      <c r="CJ9" s="526"/>
      <c r="CK9" s="526"/>
      <c r="CL9" s="526"/>
      <c r="CM9" s="41"/>
      <c r="CN9" s="512" t="s">
        <v>17</v>
      </c>
      <c r="CO9" s="513"/>
      <c r="CP9" s="514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  <c r="DL9" s="95"/>
    </row>
    <row r="10" spans="1:116">
      <c r="A10" s="517"/>
      <c r="B10" s="57" t="s">
        <v>21</v>
      </c>
      <c r="C10" s="146" t="s">
        <v>22</v>
      </c>
      <c r="D10" s="37"/>
      <c r="E10" s="36"/>
      <c r="F10" s="36"/>
      <c r="G10" s="36"/>
      <c r="H10" s="36"/>
      <c r="I10" s="36"/>
      <c r="J10" s="36"/>
      <c r="K10" s="35"/>
      <c r="L10" s="35"/>
      <c r="M10" s="36"/>
      <c r="N10" s="35"/>
      <c r="O10" s="39"/>
      <c r="P10" s="35"/>
      <c r="Q10" s="35"/>
      <c r="R10" s="35"/>
      <c r="S10" s="35"/>
      <c r="T10" s="66" t="s">
        <v>23</v>
      </c>
      <c r="U10" s="74" t="s">
        <v>24</v>
      </c>
      <c r="V10" s="64"/>
      <c r="W10" s="64"/>
      <c r="X10" s="64"/>
      <c r="Y10" s="64"/>
      <c r="Z10" s="64"/>
      <c r="AA10" s="64"/>
      <c r="AB10" s="65"/>
      <c r="AC10" s="64"/>
      <c r="AD10" s="527" t="s">
        <v>25</v>
      </c>
      <c r="AE10" s="527" t="s">
        <v>26</v>
      </c>
      <c r="AF10" s="527" t="s">
        <v>27</v>
      </c>
      <c r="AG10" s="527" t="s">
        <v>28</v>
      </c>
      <c r="AH10" s="65"/>
      <c r="AI10" s="64"/>
      <c r="AJ10" s="64"/>
      <c r="AK10" s="527" t="s">
        <v>29</v>
      </c>
      <c r="AL10" s="64"/>
      <c r="AM10" s="64"/>
      <c r="AN10" s="64"/>
      <c r="AO10" s="36" t="s">
        <v>23</v>
      </c>
      <c r="AP10" s="74" t="s">
        <v>24</v>
      </c>
      <c r="AQ10" s="35"/>
      <c r="AR10" s="35"/>
      <c r="AS10" s="35"/>
      <c r="AT10" s="35"/>
      <c r="AU10" s="35"/>
      <c r="AV10" s="35"/>
      <c r="AW10" s="42"/>
      <c r="AX10" s="39"/>
      <c r="AY10" s="35"/>
      <c r="AZ10" s="35"/>
      <c r="BA10" s="39"/>
      <c r="BB10" s="35"/>
      <c r="BC10" s="35"/>
      <c r="BD10" s="35"/>
      <c r="BE10" s="35"/>
      <c r="BF10" s="35"/>
      <c r="BG10" s="35"/>
      <c r="BH10" s="39"/>
      <c r="BI10" s="35"/>
      <c r="BJ10" s="39"/>
      <c r="BK10" s="35"/>
      <c r="BL10" s="35"/>
      <c r="BM10" s="35"/>
      <c r="BN10" s="39"/>
      <c r="BO10" s="74" t="s">
        <v>24</v>
      </c>
      <c r="BP10" s="35"/>
      <c r="BQ10" s="35"/>
      <c r="BR10" s="35"/>
      <c r="BS10" s="35"/>
      <c r="BT10" s="35"/>
      <c r="BU10" s="35"/>
      <c r="BV10" s="35"/>
      <c r="BW10" s="35"/>
      <c r="BX10" s="35"/>
      <c r="BY10" s="39"/>
      <c r="BZ10" s="35"/>
      <c r="CA10" s="35"/>
      <c r="CB10" s="35"/>
      <c r="CC10" s="35"/>
      <c r="CD10" s="35"/>
      <c r="CE10" s="35"/>
      <c r="CF10" s="39"/>
      <c r="CG10" s="39"/>
      <c r="CH10" s="39"/>
      <c r="CI10" s="35"/>
      <c r="CJ10" s="35"/>
      <c r="CK10" s="35"/>
      <c r="CL10" s="43"/>
      <c r="CM10" s="74" t="s">
        <v>24</v>
      </c>
      <c r="CN10" s="35"/>
      <c r="CO10" s="35"/>
      <c r="CP10" s="39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  <c r="DL10" s="95"/>
    </row>
    <row r="11" spans="1:116">
      <c r="A11" s="517"/>
      <c r="B11" s="58" t="s">
        <v>30</v>
      </c>
      <c r="C11" s="150" t="s">
        <v>31</v>
      </c>
      <c r="D11" s="59" t="s">
        <v>24</v>
      </c>
      <c r="E11" s="63" t="s">
        <v>32</v>
      </c>
      <c r="F11" s="63" t="s">
        <v>33</v>
      </c>
      <c r="G11" s="63" t="s">
        <v>34</v>
      </c>
      <c r="H11" s="63" t="s">
        <v>35</v>
      </c>
      <c r="I11" s="63" t="s">
        <v>36</v>
      </c>
      <c r="J11" s="63" t="s">
        <v>25</v>
      </c>
      <c r="K11" s="63" t="s">
        <v>37</v>
      </c>
      <c r="L11" s="63" t="s">
        <v>38</v>
      </c>
      <c r="M11" s="63" t="s">
        <v>39</v>
      </c>
      <c r="N11" s="63" t="s">
        <v>40</v>
      </c>
      <c r="O11" s="66" t="s">
        <v>41</v>
      </c>
      <c r="P11" s="63" t="s">
        <v>42</v>
      </c>
      <c r="Q11" s="63" t="s">
        <v>43</v>
      </c>
      <c r="R11" s="63" t="s">
        <v>44</v>
      </c>
      <c r="S11" s="63" t="s">
        <v>45</v>
      </c>
      <c r="T11" s="72" t="s">
        <v>46</v>
      </c>
      <c r="U11" s="75" t="s">
        <v>47</v>
      </c>
      <c r="V11" s="63" t="s">
        <v>48</v>
      </c>
      <c r="W11" s="63" t="s">
        <v>49</v>
      </c>
      <c r="X11" s="63" t="s">
        <v>50</v>
      </c>
      <c r="Y11" s="63" t="s">
        <v>32</v>
      </c>
      <c r="Z11" s="63" t="s">
        <v>33</v>
      </c>
      <c r="AA11" s="63" t="s">
        <v>34</v>
      </c>
      <c r="AB11" s="66" t="s">
        <v>35</v>
      </c>
      <c r="AC11" s="63" t="s">
        <v>36</v>
      </c>
      <c r="AD11" s="528"/>
      <c r="AE11" s="528"/>
      <c r="AF11" s="528"/>
      <c r="AG11" s="528"/>
      <c r="AH11" s="63" t="s">
        <v>37</v>
      </c>
      <c r="AI11" s="63" t="s">
        <v>51</v>
      </c>
      <c r="AJ11" s="63" t="s">
        <v>52</v>
      </c>
      <c r="AK11" s="528"/>
      <c r="AL11" s="63" t="s">
        <v>53</v>
      </c>
      <c r="AM11" s="63" t="s">
        <v>39</v>
      </c>
      <c r="AN11" s="63" t="s">
        <v>45</v>
      </c>
      <c r="AO11" s="36" t="s">
        <v>54</v>
      </c>
      <c r="AP11" s="75" t="s">
        <v>47</v>
      </c>
      <c r="AQ11" s="63" t="s">
        <v>55</v>
      </c>
      <c r="AR11" s="63" t="s">
        <v>48</v>
      </c>
      <c r="AS11" s="63" t="s">
        <v>56</v>
      </c>
      <c r="AT11" s="63" t="s">
        <v>49</v>
      </c>
      <c r="AU11" s="63" t="s">
        <v>57</v>
      </c>
      <c r="AV11" s="63" t="s">
        <v>58</v>
      </c>
      <c r="AW11" s="76" t="s">
        <v>59</v>
      </c>
      <c r="AX11" s="66" t="s">
        <v>50</v>
      </c>
      <c r="AY11" s="63" t="s">
        <v>60</v>
      </c>
      <c r="AZ11" s="63" t="s">
        <v>61</v>
      </c>
      <c r="BA11" s="66" t="s">
        <v>62</v>
      </c>
      <c r="BB11" s="63" t="s">
        <v>63</v>
      </c>
      <c r="BC11" s="63" t="s">
        <v>64</v>
      </c>
      <c r="BD11" s="63" t="s">
        <v>65</v>
      </c>
      <c r="BE11" s="63" t="s">
        <v>66</v>
      </c>
      <c r="BF11" s="63" t="s">
        <v>67</v>
      </c>
      <c r="BG11" s="63" t="s">
        <v>68</v>
      </c>
      <c r="BH11" s="66" t="s">
        <v>25</v>
      </c>
      <c r="BI11" s="63" t="s">
        <v>69</v>
      </c>
      <c r="BJ11" s="66" t="s">
        <v>38</v>
      </c>
      <c r="BK11" s="63" t="s">
        <v>70</v>
      </c>
      <c r="BL11" s="63" t="s">
        <v>71</v>
      </c>
      <c r="BM11" s="63" t="s">
        <v>72</v>
      </c>
      <c r="BN11" s="66" t="s">
        <v>73</v>
      </c>
      <c r="BO11" s="75" t="s">
        <v>47</v>
      </c>
      <c r="BP11" s="63" t="s">
        <v>55</v>
      </c>
      <c r="BQ11" s="63" t="s">
        <v>48</v>
      </c>
      <c r="BR11" s="63" t="s">
        <v>56</v>
      </c>
      <c r="BS11" s="63" t="s">
        <v>74</v>
      </c>
      <c r="BT11" s="36" t="s">
        <v>50</v>
      </c>
      <c r="BU11" s="36" t="s">
        <v>75</v>
      </c>
      <c r="BV11" s="36" t="s">
        <v>76</v>
      </c>
      <c r="BW11" s="36" t="s">
        <v>60</v>
      </c>
      <c r="BX11" s="36" t="s">
        <v>61</v>
      </c>
      <c r="BY11" s="38" t="s">
        <v>62</v>
      </c>
      <c r="BZ11" s="36" t="s">
        <v>63</v>
      </c>
      <c r="CA11" s="36" t="s">
        <v>64</v>
      </c>
      <c r="CB11" s="36" t="s">
        <v>65</v>
      </c>
      <c r="CC11" s="36" t="s">
        <v>66</v>
      </c>
      <c r="CD11" s="36" t="s">
        <v>67</v>
      </c>
      <c r="CE11" s="36" t="s">
        <v>68</v>
      </c>
      <c r="CF11" s="38" t="s">
        <v>25</v>
      </c>
      <c r="CG11" s="38" t="s">
        <v>69</v>
      </c>
      <c r="CH11" s="38" t="s">
        <v>38</v>
      </c>
      <c r="CI11" s="36" t="s">
        <v>70</v>
      </c>
      <c r="CJ11" s="36" t="s">
        <v>71</v>
      </c>
      <c r="CK11" s="36" t="s">
        <v>72</v>
      </c>
      <c r="CL11" s="44" t="s">
        <v>73</v>
      </c>
      <c r="CM11" s="75" t="s">
        <v>47</v>
      </c>
      <c r="CN11" s="63" t="s">
        <v>55</v>
      </c>
      <c r="CO11" s="63" t="s">
        <v>48</v>
      </c>
      <c r="CP11" s="66" t="s">
        <v>25</v>
      </c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</row>
    <row r="12" spans="1:116">
      <c r="A12" s="517"/>
      <c r="B12" s="45"/>
      <c r="C12" s="145"/>
      <c r="D12" s="61" t="s">
        <v>47</v>
      </c>
      <c r="E12" s="67" t="s">
        <v>77</v>
      </c>
      <c r="F12" s="67" t="s">
        <v>78</v>
      </c>
      <c r="G12" s="67" t="s">
        <v>79</v>
      </c>
      <c r="H12" s="67" t="s">
        <v>80</v>
      </c>
      <c r="I12" s="67" t="s">
        <v>81</v>
      </c>
      <c r="J12" s="67" t="s">
        <v>82</v>
      </c>
      <c r="K12" s="67" t="s">
        <v>83</v>
      </c>
      <c r="L12" s="67" t="s">
        <v>84</v>
      </c>
      <c r="M12" s="67" t="s">
        <v>85</v>
      </c>
      <c r="N12" s="67" t="s">
        <v>86</v>
      </c>
      <c r="O12" s="68" t="s">
        <v>87</v>
      </c>
      <c r="P12" s="67" t="s">
        <v>88</v>
      </c>
      <c r="Q12" s="67" t="s">
        <v>89</v>
      </c>
      <c r="R12" s="67" t="s">
        <v>90</v>
      </c>
      <c r="S12" s="67" t="s">
        <v>82</v>
      </c>
      <c r="T12" s="110"/>
      <c r="U12" s="45"/>
      <c r="V12" s="67" t="s">
        <v>91</v>
      </c>
      <c r="W12" s="67" t="s">
        <v>92</v>
      </c>
      <c r="X12" s="67" t="s">
        <v>93</v>
      </c>
      <c r="Y12" s="67" t="s">
        <v>77</v>
      </c>
      <c r="Z12" s="67" t="s">
        <v>78</v>
      </c>
      <c r="AA12" s="67" t="s">
        <v>79</v>
      </c>
      <c r="AB12" s="68" t="s">
        <v>94</v>
      </c>
      <c r="AC12" s="67" t="s">
        <v>95</v>
      </c>
      <c r="AD12" s="67" t="s">
        <v>82</v>
      </c>
      <c r="AE12" s="67" t="s">
        <v>96</v>
      </c>
      <c r="AF12" s="67" t="s">
        <v>97</v>
      </c>
      <c r="AG12" s="67" t="s">
        <v>98</v>
      </c>
      <c r="AH12" s="67" t="s">
        <v>83</v>
      </c>
      <c r="AI12" s="67" t="s">
        <v>99</v>
      </c>
      <c r="AJ12" s="67" t="s">
        <v>100</v>
      </c>
      <c r="AK12" s="67"/>
      <c r="AL12" s="67" t="s">
        <v>101</v>
      </c>
      <c r="AM12" s="67" t="s">
        <v>85</v>
      </c>
      <c r="AN12" s="46" t="s">
        <v>102</v>
      </c>
      <c r="AO12" s="46"/>
      <c r="AP12" s="46"/>
      <c r="AQ12" s="67" t="s">
        <v>103</v>
      </c>
      <c r="AR12" s="67" t="s">
        <v>91</v>
      </c>
      <c r="AS12" s="67" t="s">
        <v>104</v>
      </c>
      <c r="AT12" s="67" t="s">
        <v>105</v>
      </c>
      <c r="AU12" s="67" t="s">
        <v>80</v>
      </c>
      <c r="AV12" s="67" t="s">
        <v>106</v>
      </c>
      <c r="AW12" s="77" t="s">
        <v>106</v>
      </c>
      <c r="AX12" s="68" t="s">
        <v>107</v>
      </c>
      <c r="AY12" s="67" t="s">
        <v>108</v>
      </c>
      <c r="AZ12" s="67" t="s">
        <v>109</v>
      </c>
      <c r="BA12" s="68" t="s">
        <v>110</v>
      </c>
      <c r="BB12" s="67"/>
      <c r="BC12" s="67" t="s">
        <v>111</v>
      </c>
      <c r="BD12" s="67" t="s">
        <v>112</v>
      </c>
      <c r="BE12" s="67" t="s">
        <v>113</v>
      </c>
      <c r="BF12" s="67" t="s">
        <v>114</v>
      </c>
      <c r="BG12" s="67" t="s">
        <v>113</v>
      </c>
      <c r="BH12" s="68" t="s">
        <v>82</v>
      </c>
      <c r="BI12" s="67" t="s">
        <v>115</v>
      </c>
      <c r="BJ12" s="68" t="s">
        <v>116</v>
      </c>
      <c r="BK12" s="67" t="s">
        <v>117</v>
      </c>
      <c r="BL12" s="67" t="s">
        <v>118</v>
      </c>
      <c r="BM12" s="67" t="s">
        <v>119</v>
      </c>
      <c r="BN12" s="68" t="s">
        <v>102</v>
      </c>
      <c r="BO12" s="46"/>
      <c r="BP12" s="67" t="s">
        <v>103</v>
      </c>
      <c r="BQ12" s="67" t="s">
        <v>91</v>
      </c>
      <c r="BR12" s="67" t="s">
        <v>104</v>
      </c>
      <c r="BS12" s="67" t="s">
        <v>82</v>
      </c>
      <c r="BT12" s="46" t="s">
        <v>107</v>
      </c>
      <c r="BU12" s="46" t="s">
        <v>120</v>
      </c>
      <c r="BV12" s="46" t="s">
        <v>121</v>
      </c>
      <c r="BW12" s="46" t="s">
        <v>108</v>
      </c>
      <c r="BX12" s="46" t="s">
        <v>109</v>
      </c>
      <c r="BY12" s="47" t="s">
        <v>110</v>
      </c>
      <c r="BZ12" s="46"/>
      <c r="CA12" s="46" t="s">
        <v>111</v>
      </c>
      <c r="CB12" s="46" t="s">
        <v>112</v>
      </c>
      <c r="CC12" s="46" t="s">
        <v>122</v>
      </c>
      <c r="CD12" s="46" t="s">
        <v>114</v>
      </c>
      <c r="CE12" s="46" t="s">
        <v>113</v>
      </c>
      <c r="CF12" s="47" t="s">
        <v>82</v>
      </c>
      <c r="CG12" s="47" t="s">
        <v>115</v>
      </c>
      <c r="CH12" s="47" t="s">
        <v>116</v>
      </c>
      <c r="CI12" s="46" t="s">
        <v>117</v>
      </c>
      <c r="CJ12" s="46" t="s">
        <v>118</v>
      </c>
      <c r="CK12" s="46" t="s">
        <v>119</v>
      </c>
      <c r="CL12" s="49" t="s">
        <v>102</v>
      </c>
      <c r="CM12" s="46"/>
      <c r="CN12" s="67" t="s">
        <v>103</v>
      </c>
      <c r="CO12" s="67" t="s">
        <v>91</v>
      </c>
      <c r="CP12" s="68" t="s">
        <v>82</v>
      </c>
      <c r="CQ12" s="96"/>
      <c r="CR12" s="96"/>
      <c r="CS12" s="96"/>
      <c r="CT12" s="96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6"/>
      <c r="DJ12" s="96"/>
      <c r="DK12" s="96"/>
      <c r="DL12" s="96"/>
    </row>
    <row r="13" spans="1:116" ht="15.75" thickBot="1">
      <c r="A13" s="519"/>
      <c r="B13" s="50"/>
      <c r="C13" s="144"/>
      <c r="D13" s="108"/>
      <c r="E13" s="69"/>
      <c r="F13" s="69"/>
      <c r="G13" s="69"/>
      <c r="H13" s="69" t="s">
        <v>123</v>
      </c>
      <c r="I13" s="69" t="s">
        <v>124</v>
      </c>
      <c r="J13" s="69"/>
      <c r="K13" s="70"/>
      <c r="L13" s="70"/>
      <c r="M13" s="69" t="s">
        <v>125</v>
      </c>
      <c r="N13" s="70"/>
      <c r="O13" s="71"/>
      <c r="P13" s="70"/>
      <c r="Q13" s="69" t="s">
        <v>126</v>
      </c>
      <c r="R13" s="69"/>
      <c r="S13" s="112" t="s">
        <v>159</v>
      </c>
      <c r="T13" s="109"/>
      <c r="U13" s="50"/>
      <c r="V13" s="69"/>
      <c r="W13" s="69"/>
      <c r="X13" s="69"/>
      <c r="Y13" s="69"/>
      <c r="Z13" s="69"/>
      <c r="AA13" s="69"/>
      <c r="AB13" s="73"/>
      <c r="AC13" s="69" t="s">
        <v>124</v>
      </c>
      <c r="AD13" s="69"/>
      <c r="AE13" s="69" t="s">
        <v>127</v>
      </c>
      <c r="AF13" s="69"/>
      <c r="AG13" s="69" t="s">
        <v>128</v>
      </c>
      <c r="AH13" s="73"/>
      <c r="AI13" s="69" t="s">
        <v>129</v>
      </c>
      <c r="AJ13" s="69"/>
      <c r="AK13" s="69" t="s">
        <v>127</v>
      </c>
      <c r="AL13" s="69"/>
      <c r="AM13" s="69" t="s">
        <v>130</v>
      </c>
      <c r="AN13" s="52"/>
      <c r="AO13" s="52"/>
      <c r="AP13" s="52"/>
      <c r="AQ13" s="69"/>
      <c r="AR13" s="69"/>
      <c r="AS13" s="69" t="s">
        <v>131</v>
      </c>
      <c r="AT13" s="69" t="s">
        <v>132</v>
      </c>
      <c r="AU13" s="69" t="s">
        <v>133</v>
      </c>
      <c r="AV13" s="69"/>
      <c r="AW13" s="78"/>
      <c r="AX13" s="73"/>
      <c r="AY13" s="69"/>
      <c r="AZ13" s="69" t="s">
        <v>134</v>
      </c>
      <c r="BA13" s="73"/>
      <c r="BB13" s="69"/>
      <c r="BC13" s="69" t="s">
        <v>135</v>
      </c>
      <c r="BD13" s="69"/>
      <c r="BE13" s="69" t="s">
        <v>136</v>
      </c>
      <c r="BF13" s="69" t="s">
        <v>137</v>
      </c>
      <c r="BG13" s="69" t="s">
        <v>138</v>
      </c>
      <c r="BH13" s="73"/>
      <c r="BI13" s="69" t="s">
        <v>139</v>
      </c>
      <c r="BJ13" s="134" t="s">
        <v>160</v>
      </c>
      <c r="BK13" s="69"/>
      <c r="BL13" s="69"/>
      <c r="BM13" s="69"/>
      <c r="BN13" s="73"/>
      <c r="BO13" s="52"/>
      <c r="BP13" s="70"/>
      <c r="BQ13" s="69"/>
      <c r="BR13" s="69" t="s">
        <v>131</v>
      </c>
      <c r="BS13" s="69"/>
      <c r="BT13" s="52"/>
      <c r="BU13" s="52" t="s">
        <v>140</v>
      </c>
      <c r="BV13" s="52" t="s">
        <v>141</v>
      </c>
      <c r="BW13" s="52"/>
      <c r="BX13" s="52" t="s">
        <v>134</v>
      </c>
      <c r="BY13" s="54"/>
      <c r="BZ13" s="52"/>
      <c r="CA13" s="52" t="s">
        <v>135</v>
      </c>
      <c r="CB13" s="52"/>
      <c r="CC13" s="52" t="s">
        <v>142</v>
      </c>
      <c r="CD13" s="52" t="s">
        <v>137</v>
      </c>
      <c r="CE13" s="52" t="s">
        <v>138</v>
      </c>
      <c r="CF13" s="54"/>
      <c r="CG13" s="54" t="s">
        <v>139</v>
      </c>
      <c r="CH13" s="54"/>
      <c r="CI13" s="52"/>
      <c r="CJ13" s="52"/>
      <c r="CK13" s="52"/>
      <c r="CL13" s="55"/>
      <c r="CM13" s="52"/>
      <c r="CN13" s="70"/>
      <c r="CO13" s="69"/>
      <c r="CP13" s="73"/>
      <c r="CQ13" s="96"/>
      <c r="CR13" s="96"/>
      <c r="CS13" s="96"/>
      <c r="CT13" s="96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6"/>
      <c r="DJ13" s="96"/>
      <c r="DK13" s="96"/>
      <c r="DL13" s="96"/>
    </row>
    <row r="14" spans="1:116" ht="18" thickTop="1">
      <c r="A14" s="523" t="s">
        <v>143</v>
      </c>
      <c r="B14" s="524"/>
      <c r="C14" s="142">
        <f>C15+C25+C35+C45</f>
        <v>678721179.5</v>
      </c>
      <c r="D14" s="79">
        <f>D15+D25+D35+D45</f>
        <v>104674618.8</v>
      </c>
      <c r="E14" s="91">
        <f>E15+E25+E35+E45</f>
        <v>0</v>
      </c>
      <c r="F14" s="81"/>
      <c r="G14" s="91">
        <f t="shared" ref="G14:T14" si="0">G15+G25+G35+G45</f>
        <v>12550550</v>
      </c>
      <c r="H14" s="91">
        <f t="shared" si="0"/>
        <v>29884100</v>
      </c>
      <c r="I14" s="91">
        <f t="shared" si="0"/>
        <v>0</v>
      </c>
      <c r="J14" s="91">
        <f t="shared" si="0"/>
        <v>0</v>
      </c>
      <c r="K14" s="91">
        <f t="shared" si="0"/>
        <v>97000</v>
      </c>
      <c r="L14" s="91">
        <f t="shared" si="0"/>
        <v>0</v>
      </c>
      <c r="M14" s="91">
        <f t="shared" si="0"/>
        <v>0</v>
      </c>
      <c r="N14" s="91">
        <f t="shared" si="0"/>
        <v>0</v>
      </c>
      <c r="O14" s="91">
        <f t="shared" si="0"/>
        <v>0</v>
      </c>
      <c r="P14" s="91">
        <f t="shared" si="0"/>
        <v>0</v>
      </c>
      <c r="Q14" s="91">
        <f t="shared" si="0"/>
        <v>0</v>
      </c>
      <c r="R14" s="91">
        <f t="shared" si="0"/>
        <v>0</v>
      </c>
      <c r="S14" s="91">
        <f t="shared" si="0"/>
        <v>11000</v>
      </c>
      <c r="T14" s="91">
        <f t="shared" si="0"/>
        <v>62131968.799999997</v>
      </c>
      <c r="U14" s="83">
        <f>U15+U25+U35+U45</f>
        <v>297884290</v>
      </c>
      <c r="V14" s="91">
        <f t="shared" ref="V14:AN14" si="1">V15+V25+V35+V45</f>
        <v>0</v>
      </c>
      <c r="W14" s="91">
        <f t="shared" si="1"/>
        <v>0</v>
      </c>
      <c r="X14" s="91">
        <f t="shared" si="1"/>
        <v>0</v>
      </c>
      <c r="Y14" s="91">
        <f t="shared" si="1"/>
        <v>7500</v>
      </c>
      <c r="Z14" s="91">
        <f t="shared" si="1"/>
        <v>0</v>
      </c>
      <c r="AA14" s="91">
        <f t="shared" si="1"/>
        <v>319090</v>
      </c>
      <c r="AB14" s="91">
        <f t="shared" si="1"/>
        <v>0</v>
      </c>
      <c r="AC14" s="91">
        <f t="shared" si="1"/>
        <v>0</v>
      </c>
      <c r="AD14" s="91">
        <f t="shared" si="1"/>
        <v>0</v>
      </c>
      <c r="AE14" s="91">
        <f t="shared" si="1"/>
        <v>0</v>
      </c>
      <c r="AF14" s="91">
        <f t="shared" si="1"/>
        <v>0</v>
      </c>
      <c r="AG14" s="91">
        <f t="shared" si="1"/>
        <v>297557700</v>
      </c>
      <c r="AH14" s="91">
        <f t="shared" si="1"/>
        <v>0</v>
      </c>
      <c r="AI14" s="91">
        <f t="shared" si="1"/>
        <v>0</v>
      </c>
      <c r="AJ14" s="91">
        <f t="shared" si="1"/>
        <v>0</v>
      </c>
      <c r="AK14" s="91">
        <f t="shared" si="1"/>
        <v>0</v>
      </c>
      <c r="AL14" s="91">
        <f t="shared" si="1"/>
        <v>0</v>
      </c>
      <c r="AM14" s="91">
        <f>AM15+AM25+AM35+AM45</f>
        <v>0</v>
      </c>
      <c r="AN14" s="91">
        <f t="shared" si="1"/>
        <v>0</v>
      </c>
      <c r="AO14" s="82">
        <v>0</v>
      </c>
      <c r="AP14" s="83">
        <f>AP15+AP25+AP35+AP45</f>
        <v>153768630.69999999</v>
      </c>
      <c r="AQ14" s="91">
        <f t="shared" ref="AQ14:BS14" si="2">AQ15+AQ25+AQ35+AQ45</f>
        <v>31895150</v>
      </c>
      <c r="AR14" s="91">
        <f t="shared" si="2"/>
        <v>44360442</v>
      </c>
      <c r="AS14" s="91">
        <f t="shared" si="2"/>
        <v>0</v>
      </c>
      <c r="AT14" s="91">
        <f t="shared" si="2"/>
        <v>0</v>
      </c>
      <c r="AU14" s="91">
        <f t="shared" si="2"/>
        <v>17760805</v>
      </c>
      <c r="AV14" s="133">
        <f t="shared" si="2"/>
        <v>1231350</v>
      </c>
      <c r="AW14" s="91">
        <f t="shared" si="2"/>
        <v>40645528.700000003</v>
      </c>
      <c r="AX14" s="91">
        <f t="shared" si="2"/>
        <v>0</v>
      </c>
      <c r="AY14" s="91">
        <f t="shared" si="2"/>
        <v>0</v>
      </c>
      <c r="AZ14" s="91">
        <f t="shared" si="2"/>
        <v>0</v>
      </c>
      <c r="BA14" s="91">
        <f t="shared" si="2"/>
        <v>0</v>
      </c>
      <c r="BB14" s="91">
        <f t="shared" si="2"/>
        <v>2973750</v>
      </c>
      <c r="BC14" s="91">
        <f t="shared" si="2"/>
        <v>0</v>
      </c>
      <c r="BD14" s="91">
        <f t="shared" si="2"/>
        <v>0</v>
      </c>
      <c r="BE14" s="91">
        <f t="shared" si="2"/>
        <v>0</v>
      </c>
      <c r="BF14" s="91">
        <f t="shared" si="2"/>
        <v>0</v>
      </c>
      <c r="BG14" s="91">
        <f t="shared" si="2"/>
        <v>0</v>
      </c>
      <c r="BH14" s="91">
        <f t="shared" si="2"/>
        <v>1348500</v>
      </c>
      <c r="BI14" s="91">
        <f t="shared" si="2"/>
        <v>11137905</v>
      </c>
      <c r="BJ14" s="91">
        <f t="shared" si="2"/>
        <v>524100</v>
      </c>
      <c r="BK14" s="91">
        <f t="shared" si="2"/>
        <v>0</v>
      </c>
      <c r="BL14" s="91">
        <f t="shared" si="2"/>
        <v>1891100</v>
      </c>
      <c r="BM14" s="91">
        <f t="shared" si="2"/>
        <v>0</v>
      </c>
      <c r="BN14" s="91">
        <f t="shared" si="2"/>
        <v>0</v>
      </c>
      <c r="BO14" s="83">
        <f>BO15+BO25+BO35+BO45</f>
        <v>21319090</v>
      </c>
      <c r="BP14" s="91">
        <f t="shared" si="2"/>
        <v>20468100</v>
      </c>
      <c r="BQ14" s="91">
        <f t="shared" si="2"/>
        <v>850990</v>
      </c>
      <c r="BR14" s="91">
        <f t="shared" si="2"/>
        <v>0</v>
      </c>
      <c r="BS14" s="91">
        <f t="shared" si="2"/>
        <v>0</v>
      </c>
      <c r="BT14" s="80">
        <v>0</v>
      </c>
      <c r="BU14" s="80">
        <v>0</v>
      </c>
      <c r="BV14" s="80">
        <v>0</v>
      </c>
      <c r="BW14" s="80">
        <v>0</v>
      </c>
      <c r="BX14" s="80">
        <v>0</v>
      </c>
      <c r="BY14" s="80">
        <v>0</v>
      </c>
      <c r="BZ14" s="80">
        <v>0</v>
      </c>
      <c r="CA14" s="80">
        <v>0</v>
      </c>
      <c r="CB14" s="80">
        <v>0</v>
      </c>
      <c r="CC14" s="80">
        <v>0</v>
      </c>
      <c r="CD14" s="80">
        <v>0</v>
      </c>
      <c r="CE14" s="80">
        <v>0</v>
      </c>
      <c r="CF14" s="80">
        <v>0</v>
      </c>
      <c r="CG14" s="80">
        <v>0</v>
      </c>
      <c r="CH14" s="80">
        <v>0</v>
      </c>
      <c r="CI14" s="80">
        <v>0</v>
      </c>
      <c r="CJ14" s="80">
        <v>0</v>
      </c>
      <c r="CK14" s="80">
        <v>0</v>
      </c>
      <c r="CL14" s="80">
        <v>0</v>
      </c>
      <c r="CM14" s="83">
        <f>CM15+CM25+CM35+CM45</f>
        <v>101074550</v>
      </c>
      <c r="CN14" s="91">
        <f>CN15+CN25+CN35+CN45</f>
        <v>13286000</v>
      </c>
      <c r="CO14" s="91">
        <f>CO15+CO25+CO35+CO45</f>
        <v>87788550</v>
      </c>
      <c r="CP14" s="92">
        <v>0</v>
      </c>
      <c r="CQ14" s="96"/>
      <c r="CR14" s="96"/>
      <c r="CS14" s="96"/>
      <c r="CT14" s="96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6"/>
      <c r="DJ14" s="96"/>
      <c r="DK14" s="96"/>
      <c r="DL14" s="96"/>
    </row>
    <row r="15" spans="1:116">
      <c r="A15" s="56">
        <v>1</v>
      </c>
      <c r="B15" s="34" t="s">
        <v>144</v>
      </c>
      <c r="C15" s="431">
        <f>D15+U15+AP15+BO15+CM15</f>
        <v>186446909</v>
      </c>
      <c r="D15" s="114">
        <f>SUM(D16:D24)</f>
        <v>36830697</v>
      </c>
      <c r="E15" s="111">
        <f>SUM(E16:E24)</f>
        <v>0</v>
      </c>
      <c r="F15" s="111"/>
      <c r="G15" s="111">
        <f t="shared" ref="G15:S15" si="3">SUM(G16:G24)</f>
        <v>3849000</v>
      </c>
      <c r="H15" s="111">
        <f t="shared" si="3"/>
        <v>16332000</v>
      </c>
      <c r="I15" s="111">
        <f t="shared" si="3"/>
        <v>0</v>
      </c>
      <c r="J15" s="111">
        <f t="shared" si="3"/>
        <v>0</v>
      </c>
      <c r="K15" s="111">
        <f t="shared" si="3"/>
        <v>22000</v>
      </c>
      <c r="L15" s="111">
        <f t="shared" si="3"/>
        <v>0</v>
      </c>
      <c r="M15" s="111">
        <f t="shared" si="3"/>
        <v>0</v>
      </c>
      <c r="N15" s="111">
        <f t="shared" si="3"/>
        <v>0</v>
      </c>
      <c r="O15" s="111">
        <f t="shared" si="3"/>
        <v>0</v>
      </c>
      <c r="P15" s="111">
        <f t="shared" si="3"/>
        <v>0</v>
      </c>
      <c r="Q15" s="111">
        <f t="shared" si="3"/>
        <v>0</v>
      </c>
      <c r="R15" s="111">
        <f t="shared" si="3"/>
        <v>0</v>
      </c>
      <c r="S15" s="111">
        <f t="shared" si="3"/>
        <v>2000</v>
      </c>
      <c r="T15" s="85">
        <f>SUM(T16:T24)</f>
        <v>16625697</v>
      </c>
      <c r="U15" s="114">
        <f>SUM(U16:U24)</f>
        <v>87841000</v>
      </c>
      <c r="V15" s="111">
        <f t="shared" ref="V15:AM15" si="4">SUM(V16:V24)</f>
        <v>0</v>
      </c>
      <c r="W15" s="111">
        <f t="shared" si="4"/>
        <v>0</v>
      </c>
      <c r="X15" s="111">
        <f t="shared" si="4"/>
        <v>0</v>
      </c>
      <c r="Y15" s="111">
        <f t="shared" si="4"/>
        <v>7500</v>
      </c>
      <c r="Z15" s="111">
        <f t="shared" si="4"/>
        <v>0</v>
      </c>
      <c r="AA15" s="111">
        <f t="shared" si="4"/>
        <v>0</v>
      </c>
      <c r="AB15" s="111">
        <f t="shared" si="4"/>
        <v>0</v>
      </c>
      <c r="AC15" s="111">
        <f t="shared" si="4"/>
        <v>0</v>
      </c>
      <c r="AD15" s="111">
        <f t="shared" si="4"/>
        <v>0</v>
      </c>
      <c r="AE15" s="111">
        <f t="shared" si="4"/>
        <v>0</v>
      </c>
      <c r="AF15" s="111">
        <f t="shared" si="4"/>
        <v>0</v>
      </c>
      <c r="AG15" s="111">
        <f t="shared" si="4"/>
        <v>87833500</v>
      </c>
      <c r="AH15" s="111">
        <f t="shared" si="4"/>
        <v>0</v>
      </c>
      <c r="AI15" s="111">
        <f t="shared" si="4"/>
        <v>0</v>
      </c>
      <c r="AJ15" s="111">
        <f t="shared" si="4"/>
        <v>0</v>
      </c>
      <c r="AK15" s="111">
        <f t="shared" si="4"/>
        <v>0</v>
      </c>
      <c r="AL15" s="111">
        <f t="shared" si="4"/>
        <v>0</v>
      </c>
      <c r="AM15" s="111">
        <f t="shared" si="4"/>
        <v>0</v>
      </c>
      <c r="AN15" s="115">
        <v>0</v>
      </c>
      <c r="AO15" s="87">
        <v>0</v>
      </c>
      <c r="AP15" s="114">
        <f>SUM(AP16:AP24)</f>
        <v>35334322</v>
      </c>
      <c r="AQ15" s="111">
        <f>SUM(AQ16:AQ24)</f>
        <v>5673700</v>
      </c>
      <c r="AR15" s="111">
        <f t="shared" ref="AR15:BN15" si="5">SUM(AR16:AR24)</f>
        <v>13202182</v>
      </c>
      <c r="AS15" s="111">
        <f t="shared" si="5"/>
        <v>0</v>
      </c>
      <c r="AT15" s="111">
        <f t="shared" si="5"/>
        <v>0</v>
      </c>
      <c r="AU15" s="111">
        <f t="shared" si="5"/>
        <v>3394660</v>
      </c>
      <c r="AV15" s="135">
        <f t="shared" si="5"/>
        <v>248850</v>
      </c>
      <c r="AW15" s="111">
        <f t="shared" si="5"/>
        <v>9842135</v>
      </c>
      <c r="AX15" s="111">
        <f t="shared" si="5"/>
        <v>0</v>
      </c>
      <c r="AY15" s="111">
        <f t="shared" si="5"/>
        <v>0</v>
      </c>
      <c r="AZ15" s="111">
        <f t="shared" si="5"/>
        <v>0</v>
      </c>
      <c r="BA15" s="111">
        <f t="shared" si="5"/>
        <v>0</v>
      </c>
      <c r="BB15" s="111">
        <f t="shared" si="5"/>
        <v>818150</v>
      </c>
      <c r="BC15" s="111">
        <f t="shared" si="5"/>
        <v>0</v>
      </c>
      <c r="BD15" s="111">
        <f t="shared" si="5"/>
        <v>0</v>
      </c>
      <c r="BE15" s="111">
        <f t="shared" si="5"/>
        <v>0</v>
      </c>
      <c r="BF15" s="111">
        <f t="shared" si="5"/>
        <v>0</v>
      </c>
      <c r="BG15" s="111">
        <f t="shared" si="5"/>
        <v>0</v>
      </c>
      <c r="BH15" s="111">
        <f t="shared" si="5"/>
        <v>6500</v>
      </c>
      <c r="BI15" s="111">
        <f t="shared" si="5"/>
        <v>2093945</v>
      </c>
      <c r="BJ15" s="111">
        <f t="shared" si="5"/>
        <v>35000</v>
      </c>
      <c r="BK15" s="111">
        <f t="shared" si="5"/>
        <v>0</v>
      </c>
      <c r="BL15" s="111">
        <f t="shared" si="5"/>
        <v>19200</v>
      </c>
      <c r="BM15" s="111">
        <f t="shared" si="5"/>
        <v>0</v>
      </c>
      <c r="BN15" s="111">
        <f t="shared" si="5"/>
        <v>0</v>
      </c>
      <c r="BO15" s="114">
        <f>SUM(BO16:BO24)</f>
        <v>1262790</v>
      </c>
      <c r="BP15" s="111">
        <f>SUM(BP16:BP24)</f>
        <v>1169800</v>
      </c>
      <c r="BQ15" s="111">
        <f>SUM(BQ16:BQ24)</f>
        <v>92990</v>
      </c>
      <c r="BR15" s="111">
        <f>SUM(BR16:BR24)</f>
        <v>0</v>
      </c>
      <c r="BS15" s="111">
        <f>SUM(BS16:BS24)</f>
        <v>0</v>
      </c>
      <c r="BT15" s="136">
        <v>0</v>
      </c>
      <c r="BU15" s="136">
        <v>0</v>
      </c>
      <c r="BV15" s="136">
        <v>0</v>
      </c>
      <c r="BW15" s="136">
        <v>0</v>
      </c>
      <c r="BX15" s="136">
        <v>0</v>
      </c>
      <c r="BY15" s="136">
        <v>0</v>
      </c>
      <c r="BZ15" s="136">
        <v>0</v>
      </c>
      <c r="CA15" s="136">
        <v>0</v>
      </c>
      <c r="CB15" s="136">
        <v>0</v>
      </c>
      <c r="CC15" s="136">
        <v>0</v>
      </c>
      <c r="CD15" s="136">
        <v>0</v>
      </c>
      <c r="CE15" s="136">
        <v>0</v>
      </c>
      <c r="CF15" s="136">
        <v>0</v>
      </c>
      <c r="CG15" s="136">
        <v>0</v>
      </c>
      <c r="CH15" s="136">
        <v>0</v>
      </c>
      <c r="CI15" s="136">
        <v>0</v>
      </c>
      <c r="CJ15" s="136">
        <v>0</v>
      </c>
      <c r="CK15" s="136">
        <v>0</v>
      </c>
      <c r="CL15" s="136">
        <v>0</v>
      </c>
      <c r="CM15" s="114">
        <f>SUM(CM16:CM24)</f>
        <v>25178100</v>
      </c>
      <c r="CN15" s="111">
        <f>SUM(CN16:CN24)</f>
        <v>3250000</v>
      </c>
      <c r="CO15" s="111">
        <f>SUM(CO16:CO24)</f>
        <v>21928100</v>
      </c>
      <c r="CP15" s="152">
        <f>SUM(CP16:CP24)</f>
        <v>0</v>
      </c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  <c r="DL15" s="98"/>
    </row>
    <row r="16" spans="1:116">
      <c r="A16" s="56"/>
      <c r="B16" s="433" t="s">
        <v>149</v>
      </c>
      <c r="C16" s="424">
        <f>D16+U16+AP16+BO16+CM16</f>
        <v>760000</v>
      </c>
      <c r="D16" s="113">
        <f>SUM(E16:T16)</f>
        <v>84000</v>
      </c>
      <c r="E16" s="84"/>
      <c r="F16" s="84"/>
      <c r="G16" s="84">
        <v>27000</v>
      </c>
      <c r="H16" s="84"/>
      <c r="I16" s="84"/>
      <c r="J16" s="84"/>
      <c r="K16" s="84">
        <v>22000</v>
      </c>
      <c r="L16" s="84"/>
      <c r="M16" s="84"/>
      <c r="N16" s="84"/>
      <c r="O16" s="84"/>
      <c r="P16" s="84"/>
      <c r="Q16" s="84"/>
      <c r="R16" s="84"/>
      <c r="S16" s="84"/>
      <c r="T16" s="85">
        <v>35000</v>
      </c>
      <c r="U16" s="113">
        <f>SUM(V16:AN16)</f>
        <v>0</v>
      </c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7"/>
      <c r="AP16" s="113">
        <f>SUM(AQ16:BN16)</f>
        <v>676000</v>
      </c>
      <c r="AQ16" s="88"/>
      <c r="AR16" s="88">
        <v>4000</v>
      </c>
      <c r="AS16" s="88"/>
      <c r="AT16" s="88"/>
      <c r="AU16" s="89">
        <v>0</v>
      </c>
      <c r="AV16" s="94"/>
      <c r="AW16" s="88">
        <v>672000</v>
      </c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>
        <v>0</v>
      </c>
      <c r="BJ16" s="88"/>
      <c r="BK16" s="88"/>
      <c r="BL16" s="88"/>
      <c r="BM16" s="88"/>
      <c r="BN16" s="88"/>
      <c r="BO16" s="113">
        <f t="shared" ref="BO16:BO24" si="6">SUM(BP16:BS16)</f>
        <v>0</v>
      </c>
      <c r="BP16" s="88"/>
      <c r="BQ16" s="88"/>
      <c r="BR16" s="88"/>
      <c r="BS16" s="89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113">
        <f>SUM(CN16:CP16)</f>
        <v>0</v>
      </c>
      <c r="CN16" s="88"/>
      <c r="CO16" s="88"/>
      <c r="CP16" s="89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  <c r="DL16" s="98"/>
    </row>
    <row r="17" spans="1:116">
      <c r="A17" s="56"/>
      <c r="B17" s="433" t="s">
        <v>150</v>
      </c>
      <c r="C17" s="424">
        <f t="shared" ref="C17:C24" si="7">D17+U17+AP17+BO17+CM17</f>
        <v>1547778</v>
      </c>
      <c r="D17" s="113">
        <f t="shared" ref="D17:D24" si="8">SUM(E17:T17)</f>
        <v>8388</v>
      </c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5">
        <v>8388</v>
      </c>
      <c r="U17" s="113">
        <f t="shared" ref="U17:U24" si="9">SUM(V17:AN17)</f>
        <v>0</v>
      </c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7"/>
      <c r="AP17" s="113">
        <f t="shared" ref="AP17:AP24" si="10">SUM(AQ17:BN17)</f>
        <v>1532000</v>
      </c>
      <c r="AQ17" s="88">
        <v>14000</v>
      </c>
      <c r="AR17" s="88">
        <v>266000</v>
      </c>
      <c r="AS17" s="88"/>
      <c r="AT17" s="88"/>
      <c r="AU17" s="89">
        <v>27000</v>
      </c>
      <c r="AV17" s="94"/>
      <c r="AW17" s="88">
        <v>1166400</v>
      </c>
      <c r="AX17" s="88"/>
      <c r="AY17" s="88"/>
      <c r="AZ17" s="88"/>
      <c r="BA17" s="88"/>
      <c r="BB17" s="88">
        <v>6400</v>
      </c>
      <c r="BC17" s="88"/>
      <c r="BD17" s="88"/>
      <c r="BE17" s="88"/>
      <c r="BF17" s="88"/>
      <c r="BG17" s="88"/>
      <c r="BH17" s="88"/>
      <c r="BI17" s="88">
        <v>16000</v>
      </c>
      <c r="BJ17" s="88">
        <v>17000</v>
      </c>
      <c r="BK17" s="88"/>
      <c r="BL17" s="88">
        <v>19200</v>
      </c>
      <c r="BM17" s="88"/>
      <c r="BN17" s="88"/>
      <c r="BO17" s="113">
        <f t="shared" si="6"/>
        <v>7390</v>
      </c>
      <c r="BP17" s="88">
        <v>6400</v>
      </c>
      <c r="BQ17" s="88">
        <v>990</v>
      </c>
      <c r="BR17" s="88"/>
      <c r="BS17" s="89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88"/>
      <c r="CM17" s="113">
        <f t="shared" ref="CM17:CM24" si="11">SUM(CN17:CP17)</f>
        <v>0</v>
      </c>
      <c r="CN17" s="88"/>
      <c r="CO17" s="88"/>
      <c r="CP17" s="89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  <c r="DL17" s="98"/>
    </row>
    <row r="18" spans="1:116">
      <c r="A18" s="56"/>
      <c r="B18" s="433" t="s">
        <v>151</v>
      </c>
      <c r="C18" s="424">
        <f t="shared" si="7"/>
        <v>16023400</v>
      </c>
      <c r="D18" s="113">
        <f t="shared" si="8"/>
        <v>0</v>
      </c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5"/>
      <c r="U18" s="113">
        <f t="shared" si="9"/>
        <v>0</v>
      </c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7"/>
      <c r="AP18" s="113">
        <f t="shared" si="10"/>
        <v>14656400</v>
      </c>
      <c r="AQ18" s="88">
        <v>3291300</v>
      </c>
      <c r="AR18" s="88">
        <v>5678400</v>
      </c>
      <c r="AS18" s="88"/>
      <c r="AT18" s="88"/>
      <c r="AU18" s="89">
        <v>1122800</v>
      </c>
      <c r="AV18" s="94"/>
      <c r="AW18" s="88">
        <v>4558400</v>
      </c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>
        <v>5500</v>
      </c>
      <c r="BJ18" s="88"/>
      <c r="BK18" s="88"/>
      <c r="BL18" s="88"/>
      <c r="BM18" s="88"/>
      <c r="BN18" s="88"/>
      <c r="BO18" s="113">
        <f t="shared" si="6"/>
        <v>1085400</v>
      </c>
      <c r="BP18" s="88">
        <v>1085400</v>
      </c>
      <c r="BQ18" s="88"/>
      <c r="BR18" s="88"/>
      <c r="BS18" s="89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113">
        <f t="shared" si="11"/>
        <v>281600</v>
      </c>
      <c r="CN18" s="88"/>
      <c r="CO18" s="88">
        <v>281600</v>
      </c>
      <c r="CP18" s="89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  <c r="DL18" s="98"/>
    </row>
    <row r="19" spans="1:116">
      <c r="A19" s="56"/>
      <c r="B19" s="433" t="s">
        <v>152</v>
      </c>
      <c r="C19" s="424">
        <f t="shared" si="7"/>
        <v>57375820</v>
      </c>
      <c r="D19" s="113">
        <f t="shared" si="8"/>
        <v>0</v>
      </c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5"/>
      <c r="U19" s="113">
        <f t="shared" si="9"/>
        <v>56249500</v>
      </c>
      <c r="V19" s="86"/>
      <c r="W19" s="86"/>
      <c r="X19" s="86"/>
      <c r="Y19" s="86">
        <v>7500</v>
      </c>
      <c r="Z19" s="86"/>
      <c r="AA19" s="86"/>
      <c r="AB19" s="86"/>
      <c r="AC19" s="86"/>
      <c r="AD19" s="86"/>
      <c r="AE19" s="86"/>
      <c r="AF19" s="86"/>
      <c r="AG19" s="86">
        <v>56242000</v>
      </c>
      <c r="AH19" s="86"/>
      <c r="AI19" s="86"/>
      <c r="AJ19" s="86"/>
      <c r="AK19" s="86"/>
      <c r="AL19" s="86"/>
      <c r="AM19" s="86"/>
      <c r="AN19" s="86"/>
      <c r="AO19" s="87"/>
      <c r="AP19" s="113">
        <f t="shared" si="10"/>
        <v>1126320</v>
      </c>
      <c r="AQ19" s="88"/>
      <c r="AR19" s="88">
        <v>98990</v>
      </c>
      <c r="AS19" s="88"/>
      <c r="AT19" s="88"/>
      <c r="AU19" s="89">
        <v>874060</v>
      </c>
      <c r="AV19" s="94">
        <v>3600</v>
      </c>
      <c r="AW19" s="88">
        <v>116320</v>
      </c>
      <c r="AX19" s="88"/>
      <c r="AY19" s="88"/>
      <c r="AZ19" s="88"/>
      <c r="BA19" s="88"/>
      <c r="BB19" s="88">
        <v>33350</v>
      </c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113">
        <f t="shared" si="6"/>
        <v>0</v>
      </c>
      <c r="BP19" s="88"/>
      <c r="BQ19" s="88"/>
      <c r="BR19" s="88"/>
      <c r="BS19" s="89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113">
        <f t="shared" si="11"/>
        <v>0</v>
      </c>
      <c r="CN19" s="88"/>
      <c r="CO19" s="88"/>
      <c r="CP19" s="89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  <c r="DL19" s="98"/>
    </row>
    <row r="20" spans="1:116">
      <c r="A20" s="56"/>
      <c r="B20" s="433" t="s">
        <v>153</v>
      </c>
      <c r="C20" s="424">
        <f t="shared" si="7"/>
        <v>49836340</v>
      </c>
      <c r="D20" s="113">
        <f t="shared" si="8"/>
        <v>20161040</v>
      </c>
      <c r="E20" s="84"/>
      <c r="F20" s="84"/>
      <c r="G20" s="84">
        <v>3822000</v>
      </c>
      <c r="H20" s="84">
        <v>16332000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>
        <v>2000</v>
      </c>
      <c r="T20" s="85">
        <v>5040</v>
      </c>
      <c r="U20" s="113">
        <f t="shared" si="9"/>
        <v>29191500</v>
      </c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>
        <v>29191500</v>
      </c>
      <c r="AH20" s="86"/>
      <c r="AI20" s="86"/>
      <c r="AJ20" s="86"/>
      <c r="AK20" s="86"/>
      <c r="AL20" s="86"/>
      <c r="AM20" s="86"/>
      <c r="AN20" s="86"/>
      <c r="AO20" s="87"/>
      <c r="AP20" s="113">
        <f t="shared" si="10"/>
        <v>296300</v>
      </c>
      <c r="AQ20" s="88">
        <v>21900</v>
      </c>
      <c r="AR20" s="88">
        <v>140500</v>
      </c>
      <c r="AS20" s="88"/>
      <c r="AT20" s="88"/>
      <c r="AU20" s="89">
        <v>6000</v>
      </c>
      <c r="AV20" s="94"/>
      <c r="AW20" s="88">
        <v>103500</v>
      </c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>
        <v>6400</v>
      </c>
      <c r="BJ20" s="88">
        <v>18000</v>
      </c>
      <c r="BK20" s="88"/>
      <c r="BL20" s="88"/>
      <c r="BM20" s="88"/>
      <c r="BN20" s="88"/>
      <c r="BO20" s="113">
        <f t="shared" si="6"/>
        <v>0</v>
      </c>
      <c r="BP20" s="88"/>
      <c r="BQ20" s="88"/>
      <c r="BR20" s="88"/>
      <c r="BS20" s="89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113">
        <f t="shared" si="11"/>
        <v>187500</v>
      </c>
      <c r="CN20" s="88"/>
      <c r="CO20" s="88">
        <v>187500</v>
      </c>
      <c r="CP20" s="89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  <c r="DL20" s="98"/>
    </row>
    <row r="21" spans="1:116">
      <c r="A21" s="56"/>
      <c r="B21" s="433" t="s">
        <v>154</v>
      </c>
      <c r="C21" s="424">
        <f t="shared" si="7"/>
        <v>5025000</v>
      </c>
      <c r="D21" s="113">
        <f t="shared" si="8"/>
        <v>0</v>
      </c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5"/>
      <c r="U21" s="113">
        <f t="shared" si="9"/>
        <v>2400000</v>
      </c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>
        <v>2400000</v>
      </c>
      <c r="AH21" s="86"/>
      <c r="AI21" s="86"/>
      <c r="AJ21" s="86"/>
      <c r="AK21" s="86"/>
      <c r="AL21" s="86"/>
      <c r="AM21" s="86"/>
      <c r="AN21" s="86"/>
      <c r="AO21" s="87"/>
      <c r="AP21" s="113">
        <f t="shared" si="10"/>
        <v>2625000</v>
      </c>
      <c r="AQ21" s="88"/>
      <c r="AR21" s="88">
        <v>375000</v>
      </c>
      <c r="AS21" s="88"/>
      <c r="AT21" s="88"/>
      <c r="AU21" s="89">
        <v>400000</v>
      </c>
      <c r="AV21" s="94"/>
      <c r="AW21" s="88">
        <v>270000</v>
      </c>
      <c r="AX21" s="88"/>
      <c r="AY21" s="88"/>
      <c r="AZ21" s="88"/>
      <c r="BA21" s="88"/>
      <c r="BB21" s="88">
        <v>50000</v>
      </c>
      <c r="BC21" s="88"/>
      <c r="BD21" s="88"/>
      <c r="BE21" s="88"/>
      <c r="BF21" s="88"/>
      <c r="BG21" s="88"/>
      <c r="BH21" s="88"/>
      <c r="BI21" s="88">
        <v>1530000</v>
      </c>
      <c r="BJ21" s="88"/>
      <c r="BK21" s="88"/>
      <c r="BL21" s="88"/>
      <c r="BM21" s="88"/>
      <c r="BN21" s="88"/>
      <c r="BO21" s="113">
        <f t="shared" si="6"/>
        <v>0</v>
      </c>
      <c r="BP21" s="88"/>
      <c r="BQ21" s="88"/>
      <c r="BR21" s="88"/>
      <c r="BS21" s="89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113">
        <f t="shared" si="11"/>
        <v>0</v>
      </c>
      <c r="CN21" s="88"/>
      <c r="CO21" s="88"/>
      <c r="CP21" s="89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  <c r="DL21" s="98"/>
    </row>
    <row r="22" spans="1:116">
      <c r="A22" s="56"/>
      <c r="B22" s="433" t="s">
        <v>155</v>
      </c>
      <c r="C22" s="424">
        <f t="shared" si="7"/>
        <v>16619971</v>
      </c>
      <c r="D22" s="113">
        <f t="shared" si="8"/>
        <v>16577269</v>
      </c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5">
        <v>16577269</v>
      </c>
      <c r="U22" s="113">
        <f t="shared" si="9"/>
        <v>0</v>
      </c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7"/>
      <c r="AP22" s="113">
        <f t="shared" si="10"/>
        <v>42702</v>
      </c>
      <c r="AQ22" s="88"/>
      <c r="AR22" s="88">
        <v>2292</v>
      </c>
      <c r="AS22" s="88"/>
      <c r="AT22" s="88"/>
      <c r="AU22" s="89"/>
      <c r="AV22" s="94"/>
      <c r="AW22" s="88">
        <v>37965</v>
      </c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>
        <v>2445</v>
      </c>
      <c r="BJ22" s="88"/>
      <c r="BK22" s="88"/>
      <c r="BL22" s="88"/>
      <c r="BM22" s="88"/>
      <c r="BN22" s="88"/>
      <c r="BO22" s="113">
        <f t="shared" si="6"/>
        <v>0</v>
      </c>
      <c r="BP22" s="88"/>
      <c r="BQ22" s="88"/>
      <c r="BR22" s="88"/>
      <c r="BS22" s="89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113">
        <f t="shared" si="11"/>
        <v>0</v>
      </c>
      <c r="CN22" s="88"/>
      <c r="CO22" s="88"/>
      <c r="CP22" s="89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  <c r="DL22" s="98"/>
    </row>
    <row r="23" spans="1:116">
      <c r="A23" s="56"/>
      <c r="B23" s="433" t="s">
        <v>156</v>
      </c>
      <c r="C23" s="424">
        <f t="shared" si="7"/>
        <v>5542100</v>
      </c>
      <c r="D23" s="113">
        <f t="shared" si="8"/>
        <v>0</v>
      </c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5"/>
      <c r="U23" s="113">
        <f t="shared" si="9"/>
        <v>0</v>
      </c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/>
      <c r="AG23" s="86">
        <v>0</v>
      </c>
      <c r="AH23" s="86"/>
      <c r="AI23" s="86"/>
      <c r="AJ23" s="86"/>
      <c r="AK23" s="86"/>
      <c r="AL23" s="86"/>
      <c r="AM23" s="86"/>
      <c r="AN23" s="86"/>
      <c r="AO23" s="87"/>
      <c r="AP23" s="113">
        <f t="shared" si="10"/>
        <v>5542100</v>
      </c>
      <c r="AQ23" s="88">
        <v>136500</v>
      </c>
      <c r="AR23" s="88">
        <v>1945000</v>
      </c>
      <c r="AS23" s="88"/>
      <c r="AT23" s="88"/>
      <c r="AU23" s="89">
        <v>964800</v>
      </c>
      <c r="AV23" s="94">
        <v>245250</v>
      </c>
      <c r="AW23" s="88">
        <v>988550</v>
      </c>
      <c r="AX23" s="88"/>
      <c r="AY23" s="88"/>
      <c r="AZ23" s="88"/>
      <c r="BA23" s="88"/>
      <c r="BB23" s="88">
        <v>728400</v>
      </c>
      <c r="BC23" s="88"/>
      <c r="BD23" s="88"/>
      <c r="BE23" s="88"/>
      <c r="BF23" s="88"/>
      <c r="BG23" s="88"/>
      <c r="BH23" s="88"/>
      <c r="BI23" s="88">
        <v>533600</v>
      </c>
      <c r="BJ23" s="88"/>
      <c r="BK23" s="88"/>
      <c r="BL23" s="88"/>
      <c r="BM23" s="88"/>
      <c r="BN23" s="88"/>
      <c r="BO23" s="113">
        <f t="shared" si="6"/>
        <v>0</v>
      </c>
      <c r="BP23" s="88"/>
      <c r="BQ23" s="88"/>
      <c r="BR23" s="88"/>
      <c r="BS23" s="89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113">
        <f t="shared" si="11"/>
        <v>0</v>
      </c>
      <c r="CN23" s="88"/>
      <c r="CO23" s="88"/>
      <c r="CP23" s="89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  <c r="DL23" s="98"/>
    </row>
    <row r="24" spans="1:116">
      <c r="A24" s="56"/>
      <c r="B24" s="433" t="s">
        <v>157</v>
      </c>
      <c r="C24" s="424">
        <f t="shared" si="7"/>
        <v>33716500</v>
      </c>
      <c r="D24" s="113">
        <f t="shared" si="8"/>
        <v>0</v>
      </c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5"/>
      <c r="U24" s="113">
        <f t="shared" si="9"/>
        <v>0</v>
      </c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7"/>
      <c r="AP24" s="113">
        <f t="shared" si="10"/>
        <v>8837500</v>
      </c>
      <c r="AQ24" s="88">
        <v>2210000</v>
      </c>
      <c r="AR24" s="88">
        <v>4692000</v>
      </c>
      <c r="AS24" s="88"/>
      <c r="AT24" s="88"/>
      <c r="AU24" s="89"/>
      <c r="AV24" s="94"/>
      <c r="AW24" s="88">
        <v>1929000</v>
      </c>
      <c r="AX24" s="88"/>
      <c r="AY24" s="88"/>
      <c r="AZ24" s="88"/>
      <c r="BA24" s="88"/>
      <c r="BB24" s="88"/>
      <c r="BC24" s="88"/>
      <c r="BD24" s="88"/>
      <c r="BE24" s="88"/>
      <c r="BF24" s="88"/>
      <c r="BG24" s="88"/>
      <c r="BH24" s="88">
        <v>6500</v>
      </c>
      <c r="BI24" s="88"/>
      <c r="BJ24" s="88"/>
      <c r="BK24" s="88"/>
      <c r="BL24" s="88"/>
      <c r="BM24" s="88"/>
      <c r="BN24" s="88"/>
      <c r="BO24" s="113">
        <f t="shared" si="6"/>
        <v>170000</v>
      </c>
      <c r="BP24" s="88">
        <v>78000</v>
      </c>
      <c r="BQ24" s="88">
        <v>92000</v>
      </c>
      <c r="BR24" s="88"/>
      <c r="BS24" s="89"/>
      <c r="BT24" s="88"/>
      <c r="BU24" s="88"/>
      <c r="BV24" s="88"/>
      <c r="BW24" s="88"/>
      <c r="BX24" s="88"/>
      <c r="BY24" s="88"/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88"/>
      <c r="CM24" s="113">
        <f t="shared" si="11"/>
        <v>24709000</v>
      </c>
      <c r="CN24" s="88">
        <v>3250000</v>
      </c>
      <c r="CO24" s="88">
        <v>21459000</v>
      </c>
      <c r="CP24" s="89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  <c r="DL24" s="98"/>
    </row>
    <row r="25" spans="1:116">
      <c r="A25" s="34">
        <v>2</v>
      </c>
      <c r="B25" s="34" t="s">
        <v>145</v>
      </c>
      <c r="C25" s="431">
        <f>D25+U25+AP25+BO25+CM25</f>
        <v>145397872</v>
      </c>
      <c r="D25" s="114">
        <f>SUM(D26:D34)</f>
        <v>22426026</v>
      </c>
      <c r="E25" s="111">
        <f t="shared" ref="E25:S25" si="12">SUM(E26:E34)</f>
        <v>0</v>
      </c>
      <c r="F25" s="111">
        <f t="shared" si="12"/>
        <v>0</v>
      </c>
      <c r="G25" s="111">
        <f t="shared" si="12"/>
        <v>3966300</v>
      </c>
      <c r="H25" s="111">
        <f t="shared" si="12"/>
        <v>3294600</v>
      </c>
      <c r="I25" s="111">
        <f t="shared" si="12"/>
        <v>0</v>
      </c>
      <c r="J25" s="111">
        <f t="shared" si="12"/>
        <v>0</v>
      </c>
      <c r="K25" s="111">
        <f t="shared" si="12"/>
        <v>50000</v>
      </c>
      <c r="L25" s="111">
        <f t="shared" si="12"/>
        <v>0</v>
      </c>
      <c r="M25" s="111">
        <f t="shared" si="12"/>
        <v>0</v>
      </c>
      <c r="N25" s="111">
        <f t="shared" si="12"/>
        <v>0</v>
      </c>
      <c r="O25" s="111">
        <f t="shared" si="12"/>
        <v>0</v>
      </c>
      <c r="P25" s="111">
        <f t="shared" si="12"/>
        <v>0</v>
      </c>
      <c r="Q25" s="111">
        <f t="shared" si="12"/>
        <v>0</v>
      </c>
      <c r="R25" s="111">
        <f t="shared" si="12"/>
        <v>0</v>
      </c>
      <c r="S25" s="111">
        <f t="shared" si="12"/>
        <v>3000</v>
      </c>
      <c r="T25" s="85">
        <f>SUM(T26:T34)</f>
        <v>15112126</v>
      </c>
      <c r="U25" s="114">
        <f>SUM(U26:U34)</f>
        <v>53975000</v>
      </c>
      <c r="V25" s="111">
        <f t="shared" ref="V25:AN25" si="13">SUM(V26:V34)</f>
        <v>0</v>
      </c>
      <c r="W25" s="111">
        <f t="shared" si="13"/>
        <v>0</v>
      </c>
      <c r="X25" s="111">
        <f t="shared" si="13"/>
        <v>0</v>
      </c>
      <c r="Y25" s="111">
        <f t="shared" si="13"/>
        <v>0</v>
      </c>
      <c r="Z25" s="111">
        <f t="shared" si="13"/>
        <v>0</v>
      </c>
      <c r="AA25" s="111">
        <f t="shared" si="13"/>
        <v>0</v>
      </c>
      <c r="AB25" s="111">
        <f t="shared" si="13"/>
        <v>0</v>
      </c>
      <c r="AC25" s="111">
        <f t="shared" si="13"/>
        <v>0</v>
      </c>
      <c r="AD25" s="111">
        <f t="shared" si="13"/>
        <v>0</v>
      </c>
      <c r="AE25" s="111">
        <f t="shared" si="13"/>
        <v>0</v>
      </c>
      <c r="AF25" s="111">
        <f t="shared" si="13"/>
        <v>0</v>
      </c>
      <c r="AG25" s="111">
        <f t="shared" si="13"/>
        <v>53975000</v>
      </c>
      <c r="AH25" s="111">
        <f t="shared" si="13"/>
        <v>0</v>
      </c>
      <c r="AI25" s="111">
        <f t="shared" si="13"/>
        <v>0</v>
      </c>
      <c r="AJ25" s="111">
        <f t="shared" si="13"/>
        <v>0</v>
      </c>
      <c r="AK25" s="111">
        <f t="shared" si="13"/>
        <v>0</v>
      </c>
      <c r="AL25" s="111">
        <f t="shared" si="13"/>
        <v>0</v>
      </c>
      <c r="AM25" s="111">
        <f t="shared" si="13"/>
        <v>0</v>
      </c>
      <c r="AN25" s="111">
        <f t="shared" si="13"/>
        <v>0</v>
      </c>
      <c r="AO25" s="87">
        <v>0</v>
      </c>
      <c r="AP25" s="114">
        <f>SUM(AP26:AP34)</f>
        <v>39369536</v>
      </c>
      <c r="AQ25" s="111">
        <f t="shared" ref="AQ25:BN25" si="14">SUM(AQ26:AQ34)</f>
        <v>10818000</v>
      </c>
      <c r="AR25" s="111">
        <f t="shared" si="14"/>
        <v>10413540</v>
      </c>
      <c r="AS25" s="111">
        <f t="shared" si="14"/>
        <v>0</v>
      </c>
      <c r="AT25" s="111">
        <f t="shared" si="14"/>
        <v>0</v>
      </c>
      <c r="AU25" s="111">
        <f t="shared" si="14"/>
        <v>2949855</v>
      </c>
      <c r="AV25" s="111">
        <f t="shared" si="14"/>
        <v>393000</v>
      </c>
      <c r="AW25" s="111">
        <f t="shared" si="14"/>
        <v>9965741</v>
      </c>
      <c r="AX25" s="111">
        <f t="shared" si="14"/>
        <v>0</v>
      </c>
      <c r="AY25" s="111">
        <f t="shared" si="14"/>
        <v>0</v>
      </c>
      <c r="AZ25" s="111">
        <f t="shared" si="14"/>
        <v>0</v>
      </c>
      <c r="BA25" s="111">
        <f t="shared" si="14"/>
        <v>0</v>
      </c>
      <c r="BB25" s="111">
        <f t="shared" si="14"/>
        <v>711800</v>
      </c>
      <c r="BC25" s="111">
        <f t="shared" si="14"/>
        <v>0</v>
      </c>
      <c r="BD25" s="111">
        <f t="shared" si="14"/>
        <v>0</v>
      </c>
      <c r="BE25" s="111">
        <f t="shared" si="14"/>
        <v>0</v>
      </c>
      <c r="BF25" s="111">
        <f t="shared" si="14"/>
        <v>0</v>
      </c>
      <c r="BG25" s="111">
        <f t="shared" si="14"/>
        <v>0</v>
      </c>
      <c r="BH25" s="111">
        <f t="shared" si="14"/>
        <v>0</v>
      </c>
      <c r="BI25" s="111">
        <f t="shared" si="14"/>
        <v>3052500</v>
      </c>
      <c r="BJ25" s="111">
        <f t="shared" si="14"/>
        <v>489100</v>
      </c>
      <c r="BK25" s="111">
        <f t="shared" si="14"/>
        <v>0</v>
      </c>
      <c r="BL25" s="111">
        <f t="shared" si="14"/>
        <v>576000</v>
      </c>
      <c r="BM25" s="111">
        <f t="shared" si="14"/>
        <v>0</v>
      </c>
      <c r="BN25" s="111">
        <f t="shared" si="14"/>
        <v>0</v>
      </c>
      <c r="BO25" s="114">
        <f>SUM(BO26:BO34)</f>
        <v>4051400</v>
      </c>
      <c r="BP25" s="111">
        <f>SUM(BP26:BP34)</f>
        <v>3709900</v>
      </c>
      <c r="BQ25" s="111">
        <f>SUM(BQ26:BQ34)</f>
        <v>341500</v>
      </c>
      <c r="BR25" s="111">
        <f>SUM(BR26:BR34)</f>
        <v>0</v>
      </c>
      <c r="BS25" s="111">
        <f>SUM(BS26:BS34)</f>
        <v>0</v>
      </c>
      <c r="BT25" s="136">
        <v>0</v>
      </c>
      <c r="BU25" s="136">
        <v>0</v>
      </c>
      <c r="BV25" s="136">
        <v>0</v>
      </c>
      <c r="BW25" s="136">
        <v>0</v>
      </c>
      <c r="BX25" s="136">
        <v>0</v>
      </c>
      <c r="BY25" s="136">
        <v>0</v>
      </c>
      <c r="BZ25" s="136">
        <v>0</v>
      </c>
      <c r="CA25" s="136">
        <v>0</v>
      </c>
      <c r="CB25" s="136">
        <v>0</v>
      </c>
      <c r="CC25" s="136">
        <v>0</v>
      </c>
      <c r="CD25" s="136">
        <v>0</v>
      </c>
      <c r="CE25" s="136">
        <v>0</v>
      </c>
      <c r="CF25" s="136">
        <v>0</v>
      </c>
      <c r="CG25" s="136">
        <v>0</v>
      </c>
      <c r="CH25" s="136">
        <v>0</v>
      </c>
      <c r="CI25" s="136">
        <v>0</v>
      </c>
      <c r="CJ25" s="136">
        <v>0</v>
      </c>
      <c r="CK25" s="136">
        <v>0</v>
      </c>
      <c r="CL25" s="136">
        <v>0</v>
      </c>
      <c r="CM25" s="114">
        <f>SUM(CM26:CM34)</f>
        <v>25575910</v>
      </c>
      <c r="CN25" s="111">
        <f>SUM(CN26:CN34)</f>
        <v>3276000</v>
      </c>
      <c r="CO25" s="111">
        <f>SUM(CO26:CO34)</f>
        <v>22299910</v>
      </c>
      <c r="CP25" s="152">
        <f>SUM(CP26:CP34)</f>
        <v>0</v>
      </c>
      <c r="CQ25" s="99"/>
      <c r="CR25" s="99"/>
      <c r="CS25" s="99"/>
      <c r="CT25" s="99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  <c r="DL25" s="99"/>
    </row>
    <row r="26" spans="1:116">
      <c r="A26" s="34"/>
      <c r="B26" s="433" t="s">
        <v>149</v>
      </c>
      <c r="C26" s="424">
        <f>D26+U26+AP26+BO26+CM26</f>
        <v>985800</v>
      </c>
      <c r="D26" s="113">
        <f t="shared" ref="D26:D34" si="15">SUM(E26:T26)</f>
        <v>159000</v>
      </c>
      <c r="E26" s="84"/>
      <c r="F26" s="84"/>
      <c r="G26" s="84">
        <v>52000</v>
      </c>
      <c r="H26" s="84"/>
      <c r="I26" s="84"/>
      <c r="J26" s="84"/>
      <c r="K26" s="84">
        <v>50000</v>
      </c>
      <c r="L26" s="84"/>
      <c r="M26" s="84"/>
      <c r="N26" s="84"/>
      <c r="O26" s="84"/>
      <c r="P26" s="84"/>
      <c r="Q26" s="84"/>
      <c r="R26" s="84"/>
      <c r="S26" s="84"/>
      <c r="T26" s="85">
        <v>57000</v>
      </c>
      <c r="U26" s="113">
        <f t="shared" ref="U26:U34" si="16">SUM(V26:AN26)</f>
        <v>0</v>
      </c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7"/>
      <c r="AP26" s="113">
        <f t="shared" ref="AP26:AP34" si="17">SUM(AQ26:BN26)</f>
        <v>826800</v>
      </c>
      <c r="AQ26" s="88"/>
      <c r="AR26" s="88">
        <v>4000</v>
      </c>
      <c r="AS26" s="88"/>
      <c r="AT26" s="88"/>
      <c r="AU26" s="89"/>
      <c r="AV26" s="94"/>
      <c r="AW26" s="88">
        <v>822800</v>
      </c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/>
      <c r="BI26" s="88"/>
      <c r="BJ26" s="88"/>
      <c r="BK26" s="88"/>
      <c r="BL26" s="88"/>
      <c r="BM26" s="88"/>
      <c r="BN26" s="88"/>
      <c r="BO26" s="113">
        <f t="shared" ref="BO26:BO34" si="18">SUM(BP26:BS26)</f>
        <v>0</v>
      </c>
      <c r="BP26" s="88"/>
      <c r="BQ26" s="88"/>
      <c r="BR26" s="88"/>
      <c r="BS26" s="89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88"/>
      <c r="CM26" s="113">
        <f t="shared" ref="CM26:CM34" si="19">SUM(CN26:CP26)</f>
        <v>0</v>
      </c>
      <c r="CN26" s="88"/>
      <c r="CO26" s="88"/>
      <c r="CP26" s="89"/>
      <c r="CQ26" s="99"/>
      <c r="CR26" s="99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  <c r="DL26" s="99"/>
    </row>
    <row r="27" spans="1:116">
      <c r="A27" s="34"/>
      <c r="B27" s="433" t="s">
        <v>150</v>
      </c>
      <c r="C27" s="424">
        <f t="shared" ref="C27:C34" si="20">D27+U27+AP27+BO27+CM27</f>
        <v>6028100</v>
      </c>
      <c r="D27" s="113">
        <f t="shared" si="15"/>
        <v>0</v>
      </c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5"/>
      <c r="U27" s="113">
        <f t="shared" si="16"/>
        <v>0</v>
      </c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7"/>
      <c r="AP27" s="113">
        <f t="shared" si="17"/>
        <v>5396500</v>
      </c>
      <c r="AQ27" s="88">
        <v>742000</v>
      </c>
      <c r="AR27" s="88">
        <v>1004500</v>
      </c>
      <c r="AS27" s="88"/>
      <c r="AT27" s="88"/>
      <c r="AU27" s="89">
        <v>346500</v>
      </c>
      <c r="AV27" s="94"/>
      <c r="AW27" s="88">
        <v>1519200</v>
      </c>
      <c r="AX27" s="88"/>
      <c r="AY27" s="88"/>
      <c r="AZ27" s="88"/>
      <c r="BA27" s="88"/>
      <c r="BB27" s="88">
        <v>116800</v>
      </c>
      <c r="BC27" s="88"/>
      <c r="BD27" s="88"/>
      <c r="BE27" s="88"/>
      <c r="BF27" s="88"/>
      <c r="BG27" s="88"/>
      <c r="BH27" s="88"/>
      <c r="BI27" s="88">
        <v>624000</v>
      </c>
      <c r="BJ27" s="88">
        <v>467500</v>
      </c>
      <c r="BK27" s="88"/>
      <c r="BL27" s="88">
        <v>576000</v>
      </c>
      <c r="BM27" s="88"/>
      <c r="BN27" s="88"/>
      <c r="BO27" s="113">
        <f t="shared" si="18"/>
        <v>631600</v>
      </c>
      <c r="BP27" s="88">
        <v>393600</v>
      </c>
      <c r="BQ27" s="88">
        <v>238000</v>
      </c>
      <c r="BR27" s="88"/>
      <c r="BS27" s="89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88"/>
      <c r="CM27" s="113">
        <f t="shared" si="19"/>
        <v>0</v>
      </c>
      <c r="CN27" s="88"/>
      <c r="CO27" s="88"/>
      <c r="CP27" s="89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  <c r="DL27" s="99"/>
    </row>
    <row r="28" spans="1:116">
      <c r="A28" s="34"/>
      <c r="B28" s="433" t="s">
        <v>151</v>
      </c>
      <c r="C28" s="424">
        <f t="shared" si="20"/>
        <v>18049100</v>
      </c>
      <c r="D28" s="113">
        <f t="shared" si="15"/>
        <v>0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5"/>
      <c r="U28" s="113">
        <f t="shared" si="16"/>
        <v>0</v>
      </c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7"/>
      <c r="AP28" s="113">
        <f t="shared" si="17"/>
        <v>14801140</v>
      </c>
      <c r="AQ28" s="88">
        <v>7658100</v>
      </c>
      <c r="AR28" s="88">
        <v>2489740</v>
      </c>
      <c r="AS28" s="88"/>
      <c r="AT28" s="88"/>
      <c r="AU28" s="89">
        <v>805350</v>
      </c>
      <c r="AV28" s="94"/>
      <c r="AW28" s="88">
        <v>3829050</v>
      </c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/>
      <c r="BI28" s="88">
        <v>18900</v>
      </c>
      <c r="BJ28" s="88"/>
      <c r="BK28" s="88"/>
      <c r="BL28" s="88"/>
      <c r="BM28" s="88"/>
      <c r="BN28" s="88"/>
      <c r="BO28" s="113">
        <f t="shared" si="18"/>
        <v>3225300</v>
      </c>
      <c r="BP28" s="88">
        <v>3225300</v>
      </c>
      <c r="BQ28" s="88"/>
      <c r="BR28" s="88"/>
      <c r="BS28" s="89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88"/>
      <c r="CM28" s="113">
        <f t="shared" si="19"/>
        <v>22660</v>
      </c>
      <c r="CN28" s="88"/>
      <c r="CO28" s="88">
        <v>22660</v>
      </c>
      <c r="CP28" s="89"/>
      <c r="CQ28" s="99"/>
      <c r="CR28" s="99"/>
      <c r="CS28" s="99"/>
      <c r="CT28" s="99"/>
      <c r="CU28" s="99"/>
      <c r="CV28" s="99"/>
      <c r="CW28" s="99"/>
      <c r="CX28" s="99"/>
      <c r="CY28" s="99"/>
      <c r="CZ28" s="99"/>
      <c r="DA28" s="99"/>
      <c r="DB28" s="99"/>
      <c r="DC28" s="99"/>
      <c r="DD28" s="99"/>
      <c r="DE28" s="99"/>
      <c r="DF28" s="99"/>
      <c r="DG28" s="99"/>
      <c r="DH28" s="99"/>
      <c r="DI28" s="99"/>
      <c r="DJ28" s="99"/>
      <c r="DK28" s="99"/>
      <c r="DL28" s="99"/>
    </row>
    <row r="29" spans="1:116">
      <c r="A29" s="34"/>
      <c r="B29" s="433" t="s">
        <v>152</v>
      </c>
      <c r="C29" s="424">
        <f t="shared" si="20"/>
        <v>24315211</v>
      </c>
      <c r="D29" s="113">
        <f t="shared" si="15"/>
        <v>0</v>
      </c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5"/>
      <c r="U29" s="113">
        <f t="shared" si="16"/>
        <v>23200000</v>
      </c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>
        <v>23200000</v>
      </c>
      <c r="AH29" s="86"/>
      <c r="AI29" s="86"/>
      <c r="AJ29" s="86"/>
      <c r="AK29" s="86">
        <v>0</v>
      </c>
      <c r="AL29" s="86">
        <v>0</v>
      </c>
      <c r="AM29" s="86"/>
      <c r="AN29" s="86"/>
      <c r="AO29" s="87"/>
      <c r="AP29" s="113">
        <f t="shared" si="17"/>
        <v>1115211</v>
      </c>
      <c r="AQ29" s="88"/>
      <c r="AR29" s="88">
        <v>220800</v>
      </c>
      <c r="AS29" s="88"/>
      <c r="AT29" s="88"/>
      <c r="AU29" s="89">
        <v>646205</v>
      </c>
      <c r="AV29" s="94">
        <v>12000</v>
      </c>
      <c r="AW29" s="88">
        <v>212706</v>
      </c>
      <c r="AX29" s="88"/>
      <c r="AY29" s="88"/>
      <c r="AZ29" s="88"/>
      <c r="BA29" s="88"/>
      <c r="BB29" s="88">
        <v>23500</v>
      </c>
      <c r="BC29" s="88"/>
      <c r="BD29" s="88"/>
      <c r="BE29" s="88"/>
      <c r="BF29" s="88"/>
      <c r="BG29" s="88"/>
      <c r="BH29" s="88"/>
      <c r="BI29" s="88"/>
      <c r="BJ29" s="88"/>
      <c r="BK29" s="88"/>
      <c r="BL29" s="88"/>
      <c r="BM29" s="88"/>
      <c r="BN29" s="88"/>
      <c r="BO29" s="113">
        <f t="shared" si="18"/>
        <v>0</v>
      </c>
      <c r="BP29" s="88"/>
      <c r="BQ29" s="88"/>
      <c r="BR29" s="88"/>
      <c r="BS29" s="89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88"/>
      <c r="CL29" s="88"/>
      <c r="CM29" s="113">
        <f t="shared" si="19"/>
        <v>0</v>
      </c>
      <c r="CN29" s="88"/>
      <c r="CO29" s="88"/>
      <c r="CP29" s="89"/>
      <c r="CQ29" s="99"/>
      <c r="CR29" s="99"/>
      <c r="CS29" s="99"/>
      <c r="CT29" s="99"/>
      <c r="CU29" s="99"/>
      <c r="CV29" s="99"/>
      <c r="CW29" s="99"/>
      <c r="CX29" s="99"/>
      <c r="CY29" s="99"/>
      <c r="CZ29" s="99"/>
      <c r="DA29" s="99"/>
      <c r="DB29" s="99"/>
      <c r="DC29" s="99"/>
      <c r="DD29" s="99"/>
      <c r="DE29" s="99"/>
      <c r="DF29" s="99"/>
      <c r="DG29" s="99"/>
      <c r="DH29" s="99"/>
      <c r="DI29" s="99"/>
      <c r="DJ29" s="99"/>
      <c r="DK29" s="99"/>
      <c r="DL29" s="99"/>
    </row>
    <row r="30" spans="1:116">
      <c r="A30" s="34"/>
      <c r="B30" s="433" t="s">
        <v>153</v>
      </c>
      <c r="C30" s="424">
        <f t="shared" si="20"/>
        <v>36561400</v>
      </c>
      <c r="D30" s="113">
        <f t="shared" si="15"/>
        <v>7211900</v>
      </c>
      <c r="E30" s="84"/>
      <c r="F30" s="84"/>
      <c r="G30" s="84">
        <v>3914300</v>
      </c>
      <c r="H30" s="84">
        <v>3294600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>
        <v>3000</v>
      </c>
      <c r="T30" s="85">
        <v>0</v>
      </c>
      <c r="U30" s="113">
        <f t="shared" si="16"/>
        <v>28215000</v>
      </c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>
        <v>28215000</v>
      </c>
      <c r="AH30" s="86"/>
      <c r="AI30" s="86"/>
      <c r="AJ30" s="86"/>
      <c r="AK30" s="86"/>
      <c r="AL30" s="86"/>
      <c r="AM30" s="86"/>
      <c r="AN30" s="86"/>
      <c r="AO30" s="87"/>
      <c r="AP30" s="113">
        <f t="shared" si="17"/>
        <v>408250</v>
      </c>
      <c r="AQ30" s="88">
        <v>29400</v>
      </c>
      <c r="AR30" s="88">
        <v>206500</v>
      </c>
      <c r="AS30" s="88"/>
      <c r="AT30" s="88"/>
      <c r="AU30" s="89"/>
      <c r="AV30" s="94"/>
      <c r="AW30" s="88">
        <v>138750</v>
      </c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/>
      <c r="BI30" s="88">
        <v>12000</v>
      </c>
      <c r="BJ30" s="88">
        <v>21600</v>
      </c>
      <c r="BK30" s="88"/>
      <c r="BL30" s="88"/>
      <c r="BM30" s="88"/>
      <c r="BN30" s="88"/>
      <c r="BO30" s="113">
        <f t="shared" si="18"/>
        <v>0</v>
      </c>
      <c r="BP30" s="88"/>
      <c r="BQ30" s="88"/>
      <c r="BR30" s="88"/>
      <c r="BS30" s="89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88"/>
      <c r="CM30" s="113">
        <f t="shared" si="19"/>
        <v>726250</v>
      </c>
      <c r="CN30" s="88"/>
      <c r="CO30" s="88">
        <v>726250</v>
      </c>
      <c r="CP30" s="89"/>
      <c r="CQ30" s="99"/>
      <c r="CR30" s="99"/>
      <c r="CS30" s="99"/>
      <c r="CT30" s="99"/>
      <c r="CU30" s="99"/>
      <c r="CV30" s="99"/>
      <c r="CW30" s="99"/>
      <c r="CX30" s="99"/>
      <c r="CY30" s="99"/>
      <c r="CZ30" s="99"/>
      <c r="DA30" s="99"/>
      <c r="DB30" s="99"/>
      <c r="DC30" s="99"/>
      <c r="DD30" s="99"/>
      <c r="DE30" s="99"/>
      <c r="DF30" s="99"/>
      <c r="DG30" s="99"/>
      <c r="DH30" s="99"/>
      <c r="DI30" s="99"/>
      <c r="DJ30" s="99"/>
      <c r="DK30" s="99"/>
      <c r="DL30" s="99"/>
    </row>
    <row r="31" spans="1:116">
      <c r="A31" s="34"/>
      <c r="B31" s="433" t="s">
        <v>154</v>
      </c>
      <c r="C31" s="424">
        <f t="shared" si="20"/>
        <v>5560000</v>
      </c>
      <c r="D31" s="113">
        <f t="shared" si="15"/>
        <v>0</v>
      </c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5"/>
      <c r="U31" s="113">
        <f t="shared" si="16"/>
        <v>2560000</v>
      </c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/>
      <c r="AG31" s="86">
        <v>2560000</v>
      </c>
      <c r="AH31" s="86"/>
      <c r="AI31" s="86"/>
      <c r="AJ31" s="86"/>
      <c r="AK31" s="86"/>
      <c r="AL31" s="86"/>
      <c r="AM31" s="86"/>
      <c r="AN31" s="86"/>
      <c r="AO31" s="87"/>
      <c r="AP31" s="113">
        <f t="shared" si="17"/>
        <v>3000000</v>
      </c>
      <c r="AQ31" s="88"/>
      <c r="AR31" s="88">
        <v>350000</v>
      </c>
      <c r="AS31" s="88"/>
      <c r="AT31" s="88"/>
      <c r="AU31" s="89">
        <v>400000</v>
      </c>
      <c r="AV31" s="94"/>
      <c r="AW31" s="88">
        <v>400000</v>
      </c>
      <c r="AX31" s="88"/>
      <c r="AY31" s="88"/>
      <c r="AZ31" s="88"/>
      <c r="BA31" s="88"/>
      <c r="BB31" s="88">
        <v>50000</v>
      </c>
      <c r="BC31" s="88"/>
      <c r="BD31" s="88"/>
      <c r="BE31" s="88"/>
      <c r="BF31" s="88"/>
      <c r="BG31" s="88"/>
      <c r="BH31" s="88"/>
      <c r="BI31" s="88">
        <v>1800000</v>
      </c>
      <c r="BJ31" s="88"/>
      <c r="BK31" s="88"/>
      <c r="BL31" s="88"/>
      <c r="BM31" s="88"/>
      <c r="BN31" s="88"/>
      <c r="BO31" s="113">
        <f t="shared" si="18"/>
        <v>0</v>
      </c>
      <c r="BP31" s="88"/>
      <c r="BQ31" s="88"/>
      <c r="BR31" s="88"/>
      <c r="BS31" s="89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88"/>
      <c r="CL31" s="88"/>
      <c r="CM31" s="113">
        <f t="shared" si="19"/>
        <v>0</v>
      </c>
      <c r="CN31" s="88"/>
      <c r="CO31" s="88"/>
      <c r="CP31" s="89"/>
      <c r="CQ31" s="99"/>
      <c r="CR31" s="99"/>
      <c r="CS31" s="99"/>
      <c r="CT31" s="99"/>
      <c r="CU31" s="99"/>
      <c r="CV31" s="99"/>
      <c r="CW31" s="99"/>
      <c r="CX31" s="99"/>
      <c r="CY31" s="99"/>
      <c r="CZ31" s="99"/>
      <c r="DA31" s="99"/>
      <c r="DB31" s="99"/>
      <c r="DC31" s="99"/>
      <c r="DD31" s="99"/>
      <c r="DE31" s="99"/>
      <c r="DF31" s="99"/>
      <c r="DG31" s="99"/>
      <c r="DH31" s="99"/>
      <c r="DI31" s="99"/>
      <c r="DJ31" s="99"/>
      <c r="DK31" s="99"/>
      <c r="DL31" s="99"/>
    </row>
    <row r="32" spans="1:116">
      <c r="A32" s="34"/>
      <c r="B32" s="433" t="s">
        <v>155</v>
      </c>
      <c r="C32" s="424">
        <f t="shared" si="20"/>
        <v>15082101</v>
      </c>
      <c r="D32" s="113">
        <f t="shared" si="15"/>
        <v>15055126</v>
      </c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5">
        <v>15055126</v>
      </c>
      <c r="U32" s="113">
        <f t="shared" si="16"/>
        <v>0</v>
      </c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7"/>
      <c r="AP32" s="113">
        <f t="shared" si="17"/>
        <v>26975</v>
      </c>
      <c r="AQ32" s="88"/>
      <c r="AR32" s="88"/>
      <c r="AS32" s="88"/>
      <c r="AT32" s="88"/>
      <c r="AU32" s="89"/>
      <c r="AV32" s="94"/>
      <c r="AW32" s="88">
        <v>26975</v>
      </c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/>
      <c r="BI32" s="88"/>
      <c r="BJ32" s="88"/>
      <c r="BK32" s="88"/>
      <c r="BL32" s="88"/>
      <c r="BM32" s="88"/>
      <c r="BN32" s="88"/>
      <c r="BO32" s="113">
        <f t="shared" si="18"/>
        <v>0</v>
      </c>
      <c r="BP32" s="88"/>
      <c r="BQ32" s="88"/>
      <c r="BR32" s="88"/>
      <c r="BS32" s="89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8"/>
      <c r="CL32" s="88"/>
      <c r="CM32" s="113">
        <f t="shared" si="19"/>
        <v>0</v>
      </c>
      <c r="CN32" s="88"/>
      <c r="CO32" s="88"/>
      <c r="CP32" s="89"/>
      <c r="CQ32" s="99"/>
      <c r="CR32" s="99"/>
      <c r="CS32" s="99"/>
      <c r="CT32" s="99"/>
      <c r="CU32" s="99"/>
      <c r="CV32" s="99"/>
      <c r="CW32" s="99"/>
      <c r="CX32" s="99"/>
      <c r="CY32" s="99"/>
      <c r="CZ32" s="99"/>
      <c r="DA32" s="99"/>
      <c r="DB32" s="99"/>
      <c r="DC32" s="99"/>
      <c r="DD32" s="99"/>
      <c r="DE32" s="99"/>
      <c r="DF32" s="99"/>
      <c r="DG32" s="99"/>
      <c r="DH32" s="99"/>
      <c r="DI32" s="99"/>
      <c r="DJ32" s="99"/>
      <c r="DK32" s="99"/>
      <c r="DL32" s="99"/>
    </row>
    <row r="33" spans="1:116">
      <c r="A33" s="34"/>
      <c r="B33" s="433" t="s">
        <v>156</v>
      </c>
      <c r="C33" s="424">
        <f t="shared" si="20"/>
        <v>4818160</v>
      </c>
      <c r="D33" s="113">
        <f t="shared" si="15"/>
        <v>0</v>
      </c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5"/>
      <c r="U33" s="113">
        <f t="shared" si="16"/>
        <v>0</v>
      </c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7"/>
      <c r="AP33" s="113">
        <f t="shared" si="17"/>
        <v>4818160</v>
      </c>
      <c r="AQ33" s="88">
        <v>139500</v>
      </c>
      <c r="AR33" s="88">
        <v>1377000</v>
      </c>
      <c r="AS33" s="88"/>
      <c r="AT33" s="88"/>
      <c r="AU33" s="89">
        <v>751800</v>
      </c>
      <c r="AV33" s="94">
        <v>381000</v>
      </c>
      <c r="AW33" s="88">
        <v>1049760</v>
      </c>
      <c r="AX33" s="88"/>
      <c r="AY33" s="88"/>
      <c r="AZ33" s="88"/>
      <c r="BA33" s="88"/>
      <c r="BB33" s="88">
        <v>521500</v>
      </c>
      <c r="BC33" s="88"/>
      <c r="BD33" s="88"/>
      <c r="BE33" s="88"/>
      <c r="BF33" s="88"/>
      <c r="BG33" s="88"/>
      <c r="BH33" s="88"/>
      <c r="BI33" s="88">
        <v>597600</v>
      </c>
      <c r="BJ33" s="88"/>
      <c r="BK33" s="88"/>
      <c r="BL33" s="88"/>
      <c r="BM33" s="88"/>
      <c r="BN33" s="88"/>
      <c r="BO33" s="113">
        <f t="shared" si="18"/>
        <v>0</v>
      </c>
      <c r="BP33" s="88"/>
      <c r="BQ33" s="88"/>
      <c r="BR33" s="88"/>
      <c r="BS33" s="89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8"/>
      <c r="CL33" s="88"/>
      <c r="CM33" s="113">
        <f t="shared" si="19"/>
        <v>0</v>
      </c>
      <c r="CN33" s="88"/>
      <c r="CO33" s="88"/>
      <c r="CP33" s="8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  <c r="DI33" s="99"/>
      <c r="DJ33" s="99"/>
      <c r="DK33" s="99"/>
      <c r="DL33" s="99"/>
    </row>
    <row r="34" spans="1:116">
      <c r="A34" s="34"/>
      <c r="B34" s="433" t="s">
        <v>157</v>
      </c>
      <c r="C34" s="424">
        <f t="shared" si="20"/>
        <v>33998000</v>
      </c>
      <c r="D34" s="113">
        <f t="shared" si="15"/>
        <v>0</v>
      </c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5"/>
      <c r="U34" s="113">
        <f t="shared" si="16"/>
        <v>0</v>
      </c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7"/>
      <c r="AP34" s="113">
        <f t="shared" si="17"/>
        <v>8976500</v>
      </c>
      <c r="AQ34" s="88">
        <v>2249000</v>
      </c>
      <c r="AR34" s="88">
        <v>4761000</v>
      </c>
      <c r="AS34" s="88"/>
      <c r="AT34" s="88"/>
      <c r="AU34" s="89"/>
      <c r="AV34" s="94"/>
      <c r="AW34" s="88">
        <v>1966500</v>
      </c>
      <c r="AX34" s="88"/>
      <c r="AY34" s="88"/>
      <c r="AZ34" s="88"/>
      <c r="BA34" s="88"/>
      <c r="BB34" s="88"/>
      <c r="BC34" s="88"/>
      <c r="BD34" s="88"/>
      <c r="BE34" s="88"/>
      <c r="BF34" s="88"/>
      <c r="BG34" s="88"/>
      <c r="BH34" s="88"/>
      <c r="BI34" s="88"/>
      <c r="BJ34" s="88"/>
      <c r="BK34" s="88"/>
      <c r="BL34" s="88"/>
      <c r="BM34" s="88"/>
      <c r="BN34" s="88"/>
      <c r="BO34" s="113">
        <f t="shared" si="18"/>
        <v>194500</v>
      </c>
      <c r="BP34" s="88">
        <v>91000</v>
      </c>
      <c r="BQ34" s="88">
        <v>103500</v>
      </c>
      <c r="BR34" s="88"/>
      <c r="BS34" s="89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88"/>
      <c r="CL34" s="88"/>
      <c r="CM34" s="113">
        <f t="shared" si="19"/>
        <v>24827000</v>
      </c>
      <c r="CN34" s="88">
        <v>3276000</v>
      </c>
      <c r="CO34" s="88">
        <v>21551000</v>
      </c>
      <c r="CP34" s="89"/>
      <c r="CQ34" s="99"/>
      <c r="CR34" s="99"/>
      <c r="CS34" s="99"/>
      <c r="CT34" s="99"/>
      <c r="CU34" s="99"/>
      <c r="CV34" s="99"/>
      <c r="CW34" s="99"/>
      <c r="CX34" s="99"/>
      <c r="CY34" s="99"/>
      <c r="CZ34" s="99"/>
      <c r="DA34" s="99"/>
      <c r="DB34" s="99"/>
      <c r="DC34" s="99"/>
      <c r="DD34" s="99"/>
      <c r="DE34" s="99"/>
      <c r="DF34" s="99"/>
      <c r="DG34" s="99"/>
      <c r="DH34" s="99"/>
      <c r="DI34" s="99"/>
      <c r="DJ34" s="99"/>
      <c r="DK34" s="99"/>
      <c r="DL34" s="99"/>
    </row>
    <row r="35" spans="1:116">
      <c r="A35" s="56">
        <v>3</v>
      </c>
      <c r="B35" s="34" t="s">
        <v>146</v>
      </c>
      <c r="C35" s="431">
        <f>D35+U35+AP35+BO35+CM35</f>
        <v>160840157</v>
      </c>
      <c r="D35" s="114">
        <f>SUM(D36:D44)</f>
        <v>19364636</v>
      </c>
      <c r="E35" s="111">
        <f t="shared" ref="E35:S35" si="21">SUM(E36:E44)</f>
        <v>0</v>
      </c>
      <c r="F35" s="111">
        <f t="shared" si="21"/>
        <v>0</v>
      </c>
      <c r="G35" s="111">
        <f t="shared" si="21"/>
        <v>2691000</v>
      </c>
      <c r="H35" s="111">
        <f t="shared" si="21"/>
        <v>5032500</v>
      </c>
      <c r="I35" s="111">
        <f t="shared" si="21"/>
        <v>0</v>
      </c>
      <c r="J35" s="111">
        <f t="shared" si="21"/>
        <v>0</v>
      </c>
      <c r="K35" s="111">
        <f t="shared" si="21"/>
        <v>0</v>
      </c>
      <c r="L35" s="111">
        <f t="shared" si="21"/>
        <v>0</v>
      </c>
      <c r="M35" s="111">
        <f t="shared" si="21"/>
        <v>0</v>
      </c>
      <c r="N35" s="111">
        <f t="shared" si="21"/>
        <v>0</v>
      </c>
      <c r="O35" s="111">
        <f t="shared" si="21"/>
        <v>0</v>
      </c>
      <c r="P35" s="111">
        <f t="shared" si="21"/>
        <v>0</v>
      </c>
      <c r="Q35" s="111">
        <f t="shared" si="21"/>
        <v>0</v>
      </c>
      <c r="R35" s="111">
        <f t="shared" si="21"/>
        <v>0</v>
      </c>
      <c r="S35" s="111">
        <f t="shared" si="21"/>
        <v>2000</v>
      </c>
      <c r="T35" s="85">
        <f>SUM(T36:T44)</f>
        <v>11639136</v>
      </c>
      <c r="U35" s="114">
        <f>SUM(U36:U44)</f>
        <v>70469200</v>
      </c>
      <c r="V35" s="111">
        <f t="shared" ref="V35:AN35" si="22">SUM(V36:V44)</f>
        <v>0</v>
      </c>
      <c r="W35" s="111">
        <f t="shared" si="22"/>
        <v>0</v>
      </c>
      <c r="X35" s="111">
        <f t="shared" si="22"/>
        <v>0</v>
      </c>
      <c r="Y35" s="111">
        <f t="shared" si="22"/>
        <v>0</v>
      </c>
      <c r="Z35" s="111">
        <f t="shared" si="22"/>
        <v>0</v>
      </c>
      <c r="AA35" s="111">
        <f t="shared" si="22"/>
        <v>0</v>
      </c>
      <c r="AB35" s="111">
        <f t="shared" si="22"/>
        <v>0</v>
      </c>
      <c r="AC35" s="111">
        <f t="shared" si="22"/>
        <v>0</v>
      </c>
      <c r="AD35" s="111">
        <f t="shared" si="22"/>
        <v>0</v>
      </c>
      <c r="AE35" s="111">
        <f t="shared" si="22"/>
        <v>0</v>
      </c>
      <c r="AF35" s="111">
        <f t="shared" si="22"/>
        <v>0</v>
      </c>
      <c r="AG35" s="111">
        <f t="shared" si="22"/>
        <v>70469200</v>
      </c>
      <c r="AH35" s="111">
        <f t="shared" si="22"/>
        <v>0</v>
      </c>
      <c r="AI35" s="111">
        <f t="shared" si="22"/>
        <v>0</v>
      </c>
      <c r="AJ35" s="111">
        <f t="shared" si="22"/>
        <v>0</v>
      </c>
      <c r="AK35" s="111">
        <f t="shared" si="22"/>
        <v>0</v>
      </c>
      <c r="AL35" s="111">
        <f t="shared" si="22"/>
        <v>0</v>
      </c>
      <c r="AM35" s="111">
        <f t="shared" si="22"/>
        <v>0</v>
      </c>
      <c r="AN35" s="111">
        <f t="shared" si="22"/>
        <v>0</v>
      </c>
      <c r="AO35" s="90" t="s">
        <v>147</v>
      </c>
      <c r="AP35" s="114">
        <f>SUM(AP36:AP44)</f>
        <v>38056681</v>
      </c>
      <c r="AQ35" s="111">
        <f t="shared" ref="AQ35:BN35" si="23">SUM(AQ36:AQ44)</f>
        <v>7640150</v>
      </c>
      <c r="AR35" s="111">
        <f t="shared" si="23"/>
        <v>10246050</v>
      </c>
      <c r="AS35" s="111">
        <f t="shared" si="23"/>
        <v>0</v>
      </c>
      <c r="AT35" s="111">
        <f t="shared" si="23"/>
        <v>0</v>
      </c>
      <c r="AU35" s="111">
        <f t="shared" si="23"/>
        <v>4762350</v>
      </c>
      <c r="AV35" s="111">
        <f t="shared" si="23"/>
        <v>132250</v>
      </c>
      <c r="AW35" s="111">
        <f t="shared" si="23"/>
        <v>10183881</v>
      </c>
      <c r="AX35" s="111">
        <f t="shared" si="23"/>
        <v>0</v>
      </c>
      <c r="AY35" s="111">
        <f t="shared" si="23"/>
        <v>0</v>
      </c>
      <c r="AZ35" s="111">
        <f t="shared" si="23"/>
        <v>0</v>
      </c>
      <c r="BA35" s="111">
        <f t="shared" si="23"/>
        <v>0</v>
      </c>
      <c r="BB35" s="111">
        <f t="shared" si="23"/>
        <v>610000</v>
      </c>
      <c r="BC35" s="111">
        <f t="shared" si="23"/>
        <v>0</v>
      </c>
      <c r="BD35" s="111">
        <f t="shared" si="23"/>
        <v>0</v>
      </c>
      <c r="BE35" s="111">
        <f t="shared" si="23"/>
        <v>0</v>
      </c>
      <c r="BF35" s="111">
        <f t="shared" si="23"/>
        <v>0</v>
      </c>
      <c r="BG35" s="111">
        <f t="shared" si="23"/>
        <v>0</v>
      </c>
      <c r="BH35" s="111">
        <f t="shared" si="23"/>
        <v>850000</v>
      </c>
      <c r="BI35" s="111">
        <f t="shared" si="23"/>
        <v>2883700</v>
      </c>
      <c r="BJ35" s="111">
        <f t="shared" si="23"/>
        <v>0</v>
      </c>
      <c r="BK35" s="111">
        <f t="shared" si="23"/>
        <v>0</v>
      </c>
      <c r="BL35" s="111">
        <f t="shared" si="23"/>
        <v>748300</v>
      </c>
      <c r="BM35" s="111">
        <f t="shared" si="23"/>
        <v>0</v>
      </c>
      <c r="BN35" s="111">
        <f t="shared" si="23"/>
        <v>0</v>
      </c>
      <c r="BO35" s="114">
        <f>SUM(BO36:BO44)</f>
        <v>7959300</v>
      </c>
      <c r="BP35" s="111">
        <f>SUM(BP36:BP44)</f>
        <v>7669300</v>
      </c>
      <c r="BQ35" s="111">
        <f>SUM(BQ36:BQ44)</f>
        <v>290000</v>
      </c>
      <c r="BR35" s="111">
        <f>SUM(BR36:BR44)</f>
        <v>0</v>
      </c>
      <c r="BS35" s="111">
        <f>SUM(BS36:BS44)</f>
        <v>0</v>
      </c>
      <c r="BT35" s="137">
        <v>0</v>
      </c>
      <c r="BU35" s="137">
        <v>0</v>
      </c>
      <c r="BV35" s="137">
        <v>0</v>
      </c>
      <c r="BW35" s="137">
        <v>0</v>
      </c>
      <c r="BX35" s="137">
        <v>0</v>
      </c>
      <c r="BY35" s="137">
        <v>0</v>
      </c>
      <c r="BZ35" s="137">
        <v>0</v>
      </c>
      <c r="CA35" s="137">
        <v>0</v>
      </c>
      <c r="CB35" s="137">
        <v>0</v>
      </c>
      <c r="CC35" s="137">
        <v>0</v>
      </c>
      <c r="CD35" s="137">
        <v>0</v>
      </c>
      <c r="CE35" s="137">
        <v>0</v>
      </c>
      <c r="CF35" s="137">
        <v>0</v>
      </c>
      <c r="CG35" s="138">
        <v>0</v>
      </c>
      <c r="CH35" s="137">
        <v>0</v>
      </c>
      <c r="CI35" s="137">
        <v>0</v>
      </c>
      <c r="CJ35" s="137">
        <v>0</v>
      </c>
      <c r="CK35" s="137">
        <v>0</v>
      </c>
      <c r="CL35" s="137">
        <v>0</v>
      </c>
      <c r="CM35" s="114">
        <f>SUM(CM36:CM44)</f>
        <v>24990340</v>
      </c>
      <c r="CN35" s="111">
        <f>SUM(CN36:CN44)</f>
        <v>3302000</v>
      </c>
      <c r="CO35" s="111">
        <f>SUM(CO36:CO44)</f>
        <v>21688340</v>
      </c>
      <c r="CP35" s="152">
        <f>SUM(CP36:CP44)</f>
        <v>0</v>
      </c>
      <c r="CQ35" s="99"/>
      <c r="CR35" s="99"/>
      <c r="CS35" s="99"/>
      <c r="CT35" s="99"/>
      <c r="CU35" s="99"/>
      <c r="CV35" s="99"/>
      <c r="CW35" s="99"/>
      <c r="CX35" s="99"/>
      <c r="CY35" s="99"/>
      <c r="CZ35" s="99"/>
      <c r="DA35" s="99"/>
      <c r="DB35" s="99"/>
      <c r="DC35" s="99"/>
      <c r="DD35" s="99"/>
      <c r="DE35" s="99"/>
      <c r="DF35" s="99"/>
      <c r="DG35" s="99"/>
      <c r="DH35" s="99"/>
      <c r="DI35" s="99"/>
      <c r="DJ35" s="99"/>
      <c r="DK35" s="99"/>
      <c r="DL35" s="99"/>
    </row>
    <row r="36" spans="1:116">
      <c r="A36" s="56"/>
      <c r="B36" s="433" t="s">
        <v>149</v>
      </c>
      <c r="C36" s="424">
        <f>D36+U36+AP36+BO36+CM36</f>
        <v>964600</v>
      </c>
      <c r="D36" s="113">
        <f t="shared" ref="D36:D44" si="24">SUM(E36:T36)</f>
        <v>98700</v>
      </c>
      <c r="E36" s="84"/>
      <c r="F36" s="84"/>
      <c r="G36" s="84">
        <v>39000</v>
      </c>
      <c r="H36" s="88"/>
      <c r="I36" s="88"/>
      <c r="J36" s="88"/>
      <c r="K36" s="84"/>
      <c r="L36" s="84"/>
      <c r="M36" s="88"/>
      <c r="N36" s="88"/>
      <c r="O36" s="88"/>
      <c r="P36" s="84"/>
      <c r="Q36" s="88"/>
      <c r="R36" s="88"/>
      <c r="S36" s="88"/>
      <c r="T36" s="85">
        <v>59700</v>
      </c>
      <c r="U36" s="113">
        <f t="shared" ref="U36:U44" si="25">SUM(V36:AN36)</f>
        <v>0</v>
      </c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0"/>
      <c r="AO36" s="101"/>
      <c r="AP36" s="113">
        <f t="shared" ref="AP36:AP44" si="26">SUM(AQ36:BN36)</f>
        <v>865900</v>
      </c>
      <c r="AQ36" s="102"/>
      <c r="AR36" s="102">
        <v>4000</v>
      </c>
      <c r="AS36" s="102"/>
      <c r="AT36" s="102"/>
      <c r="AU36" s="103"/>
      <c r="AV36" s="104"/>
      <c r="AW36" s="102">
        <v>861900</v>
      </c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13">
        <f t="shared" ref="BO36:BO44" si="27">SUM(BP36:BS36)</f>
        <v>0</v>
      </c>
      <c r="BP36" s="102"/>
      <c r="BQ36" s="102"/>
      <c r="BR36" s="102"/>
      <c r="BS36" s="103"/>
      <c r="BT36" s="105"/>
      <c r="BU36" s="105"/>
      <c r="BV36" s="105"/>
      <c r="BW36" s="105"/>
      <c r="BX36" s="105"/>
      <c r="BY36" s="105"/>
      <c r="BZ36" s="105"/>
      <c r="CA36" s="105"/>
      <c r="CB36" s="105"/>
      <c r="CC36" s="105"/>
      <c r="CD36" s="105"/>
      <c r="CE36" s="105"/>
      <c r="CF36" s="105"/>
      <c r="CG36" s="106"/>
      <c r="CH36" s="105"/>
      <c r="CI36" s="105"/>
      <c r="CJ36" s="105"/>
      <c r="CK36" s="105"/>
      <c r="CL36" s="105"/>
      <c r="CM36" s="113">
        <f t="shared" ref="CM36:CM44" si="28">SUM(CN36:CP36)</f>
        <v>0</v>
      </c>
      <c r="CN36" s="102"/>
      <c r="CO36" s="102"/>
      <c r="CP36" s="103"/>
      <c r="CQ36" s="99"/>
      <c r="CR36" s="99"/>
      <c r="CS36" s="99"/>
      <c r="CT36" s="99"/>
      <c r="CU36" s="99"/>
      <c r="CV36" s="99"/>
      <c r="CW36" s="99"/>
      <c r="CX36" s="99"/>
      <c r="CY36" s="99"/>
      <c r="CZ36" s="99"/>
      <c r="DA36" s="99"/>
      <c r="DB36" s="99"/>
      <c r="DC36" s="99"/>
      <c r="DD36" s="99"/>
      <c r="DE36" s="99"/>
      <c r="DF36" s="99"/>
      <c r="DG36" s="99"/>
      <c r="DH36" s="99"/>
      <c r="DI36" s="99"/>
      <c r="DJ36" s="99"/>
      <c r="DK36" s="99"/>
      <c r="DL36" s="99"/>
    </row>
    <row r="37" spans="1:116">
      <c r="A37" s="56" t="s">
        <v>275</v>
      </c>
      <c r="B37" s="433" t="s">
        <v>150</v>
      </c>
      <c r="C37" s="424">
        <f t="shared" ref="C37:C44" si="29">D37+U37+AP37+BO37+CM37</f>
        <v>7581300</v>
      </c>
      <c r="D37" s="113">
        <f t="shared" si="24"/>
        <v>0</v>
      </c>
      <c r="E37" s="84"/>
      <c r="F37" s="84"/>
      <c r="G37" s="84"/>
      <c r="H37" s="88"/>
      <c r="I37" s="88"/>
      <c r="J37" s="88"/>
      <c r="K37" s="84"/>
      <c r="L37" s="84"/>
      <c r="M37" s="88"/>
      <c r="N37" s="88"/>
      <c r="O37" s="88"/>
      <c r="P37" s="84"/>
      <c r="Q37" s="88"/>
      <c r="R37" s="88"/>
      <c r="S37" s="88"/>
      <c r="T37" s="85"/>
      <c r="U37" s="113">
        <f t="shared" si="25"/>
        <v>0</v>
      </c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0"/>
      <c r="AO37" s="101"/>
      <c r="AP37" s="113">
        <f t="shared" si="26"/>
        <v>6846300</v>
      </c>
      <c r="AQ37" s="102">
        <v>945000</v>
      </c>
      <c r="AR37" s="102">
        <v>1718500</v>
      </c>
      <c r="AS37" s="102"/>
      <c r="AT37" s="102"/>
      <c r="AU37" s="103">
        <v>630000</v>
      </c>
      <c r="AV37" s="104"/>
      <c r="AW37" s="102">
        <v>1284000</v>
      </c>
      <c r="AX37" s="102"/>
      <c r="AY37" s="102"/>
      <c r="AZ37" s="102"/>
      <c r="BA37" s="102"/>
      <c r="BB37" s="102">
        <v>152000</v>
      </c>
      <c r="BC37" s="102"/>
      <c r="BD37" s="102"/>
      <c r="BE37" s="102"/>
      <c r="BF37" s="102"/>
      <c r="BG37" s="102"/>
      <c r="BH37" s="102">
        <v>680000</v>
      </c>
      <c r="BI37" s="102">
        <v>720000</v>
      </c>
      <c r="BJ37" s="102"/>
      <c r="BK37" s="102"/>
      <c r="BL37" s="102">
        <v>716800</v>
      </c>
      <c r="BM37" s="102"/>
      <c r="BN37" s="102"/>
      <c r="BO37" s="113">
        <f t="shared" si="27"/>
        <v>735000</v>
      </c>
      <c r="BP37" s="102">
        <v>560000</v>
      </c>
      <c r="BQ37" s="102">
        <v>175000</v>
      </c>
      <c r="BR37" s="102"/>
      <c r="BS37" s="103"/>
      <c r="BT37" s="105"/>
      <c r="BU37" s="105"/>
      <c r="BV37" s="105"/>
      <c r="BW37" s="105"/>
      <c r="BX37" s="105"/>
      <c r="BY37" s="105"/>
      <c r="BZ37" s="105"/>
      <c r="CA37" s="105"/>
      <c r="CB37" s="105"/>
      <c r="CC37" s="105"/>
      <c r="CD37" s="105"/>
      <c r="CE37" s="105"/>
      <c r="CF37" s="105"/>
      <c r="CG37" s="106"/>
      <c r="CH37" s="105"/>
      <c r="CI37" s="105"/>
      <c r="CJ37" s="105"/>
      <c r="CK37" s="105"/>
      <c r="CL37" s="105"/>
      <c r="CM37" s="113">
        <f t="shared" si="28"/>
        <v>0</v>
      </c>
      <c r="CN37" s="102"/>
      <c r="CO37" s="102"/>
      <c r="CP37" s="103"/>
      <c r="CQ37" s="99"/>
      <c r="CR37" s="99"/>
      <c r="CS37" s="99"/>
      <c r="CT37" s="99"/>
      <c r="CU37" s="99"/>
      <c r="CV37" s="99"/>
      <c r="CW37" s="99"/>
      <c r="CX37" s="99"/>
      <c r="CY37" s="99"/>
      <c r="CZ37" s="99"/>
      <c r="DA37" s="99"/>
      <c r="DB37" s="99"/>
      <c r="DC37" s="99"/>
      <c r="DD37" s="99"/>
      <c r="DE37" s="99"/>
      <c r="DF37" s="99"/>
      <c r="DG37" s="99"/>
      <c r="DH37" s="99"/>
      <c r="DI37" s="99"/>
      <c r="DJ37" s="99"/>
      <c r="DK37" s="99"/>
      <c r="DL37" s="99"/>
    </row>
    <row r="38" spans="1:116">
      <c r="A38" s="56"/>
      <c r="B38" s="433" t="s">
        <v>151</v>
      </c>
      <c r="C38" s="424">
        <f t="shared" si="29"/>
        <v>18927140</v>
      </c>
      <c r="D38" s="113">
        <f t="shared" si="24"/>
        <v>0</v>
      </c>
      <c r="E38" s="84"/>
      <c r="F38" s="84"/>
      <c r="G38" s="84"/>
      <c r="H38" s="88"/>
      <c r="I38" s="88"/>
      <c r="J38" s="88"/>
      <c r="K38" s="84"/>
      <c r="L38" s="84"/>
      <c r="M38" s="88"/>
      <c r="N38" s="88"/>
      <c r="O38" s="88"/>
      <c r="P38" s="84"/>
      <c r="Q38" s="88"/>
      <c r="R38" s="88"/>
      <c r="S38" s="88"/>
      <c r="T38" s="85"/>
      <c r="U38" s="113">
        <f t="shared" si="25"/>
        <v>0</v>
      </c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0"/>
      <c r="AO38" s="101"/>
      <c r="AP38" s="113">
        <f t="shared" si="26"/>
        <v>11898300</v>
      </c>
      <c r="AQ38" s="102">
        <v>4313700</v>
      </c>
      <c r="AR38" s="102">
        <v>2589400</v>
      </c>
      <c r="AS38" s="102"/>
      <c r="AT38" s="102"/>
      <c r="AU38" s="103">
        <v>837600</v>
      </c>
      <c r="AV38" s="104"/>
      <c r="AW38" s="102">
        <v>3982200</v>
      </c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>
        <v>125000</v>
      </c>
      <c r="BI38" s="102">
        <v>18900</v>
      </c>
      <c r="BJ38" s="102"/>
      <c r="BK38" s="102"/>
      <c r="BL38" s="102">
        <v>31500</v>
      </c>
      <c r="BM38" s="102"/>
      <c r="BN38" s="102"/>
      <c r="BO38" s="113">
        <f t="shared" si="27"/>
        <v>7005300</v>
      </c>
      <c r="BP38" s="102">
        <v>7005300</v>
      </c>
      <c r="BQ38" s="102"/>
      <c r="BR38" s="102"/>
      <c r="BS38" s="103"/>
      <c r="BT38" s="105"/>
      <c r="BU38" s="105"/>
      <c r="BV38" s="105"/>
      <c r="BW38" s="105"/>
      <c r="BX38" s="105"/>
      <c r="BY38" s="105"/>
      <c r="BZ38" s="105"/>
      <c r="CA38" s="105"/>
      <c r="CB38" s="105"/>
      <c r="CC38" s="105"/>
      <c r="CD38" s="105"/>
      <c r="CE38" s="105"/>
      <c r="CF38" s="105"/>
      <c r="CG38" s="106"/>
      <c r="CH38" s="105"/>
      <c r="CI38" s="105"/>
      <c r="CJ38" s="105"/>
      <c r="CK38" s="105"/>
      <c r="CL38" s="105"/>
      <c r="CM38" s="113">
        <f t="shared" si="28"/>
        <v>23540</v>
      </c>
      <c r="CN38" s="102"/>
      <c r="CO38" s="102">
        <v>23540</v>
      </c>
      <c r="CP38" s="103"/>
      <c r="CQ38" s="99"/>
      <c r="CR38" s="99"/>
      <c r="CS38" s="99"/>
      <c r="CT38" s="99"/>
      <c r="CU38" s="99"/>
      <c r="CV38" s="99"/>
      <c r="CW38" s="99"/>
      <c r="CX38" s="99"/>
      <c r="CY38" s="99"/>
      <c r="CZ38" s="99"/>
      <c r="DA38" s="99"/>
      <c r="DB38" s="99"/>
      <c r="DC38" s="99"/>
      <c r="DD38" s="99"/>
      <c r="DE38" s="99"/>
      <c r="DF38" s="99"/>
      <c r="DG38" s="99"/>
      <c r="DH38" s="99"/>
      <c r="DI38" s="99"/>
      <c r="DJ38" s="99"/>
      <c r="DK38" s="99"/>
      <c r="DL38" s="99"/>
    </row>
    <row r="39" spans="1:116">
      <c r="A39" s="56"/>
      <c r="B39" s="433" t="s">
        <v>152</v>
      </c>
      <c r="C39" s="424">
        <f t="shared" si="29"/>
        <v>45559880</v>
      </c>
      <c r="D39" s="113">
        <f t="shared" si="24"/>
        <v>0</v>
      </c>
      <c r="E39" s="84"/>
      <c r="F39" s="84"/>
      <c r="G39" s="84"/>
      <c r="H39" s="88"/>
      <c r="I39" s="88"/>
      <c r="J39" s="88"/>
      <c r="K39" s="84"/>
      <c r="L39" s="84"/>
      <c r="M39" s="88"/>
      <c r="N39" s="88"/>
      <c r="O39" s="88"/>
      <c r="P39" s="84"/>
      <c r="Q39" s="88"/>
      <c r="R39" s="88"/>
      <c r="S39" s="88"/>
      <c r="T39" s="85"/>
      <c r="U39" s="113">
        <f t="shared" si="25"/>
        <v>42300000</v>
      </c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  <c r="AF39" s="100"/>
      <c r="AG39" s="100">
        <v>42300000</v>
      </c>
      <c r="AH39" s="100"/>
      <c r="AI39" s="100"/>
      <c r="AJ39" s="100"/>
      <c r="AK39" s="100">
        <v>0</v>
      </c>
      <c r="AL39" s="100">
        <v>0</v>
      </c>
      <c r="AM39" s="100"/>
      <c r="AN39" s="100"/>
      <c r="AO39" s="101"/>
      <c r="AP39" s="113">
        <f t="shared" si="26"/>
        <v>3259880</v>
      </c>
      <c r="AQ39" s="102"/>
      <c r="AR39" s="102">
        <v>16000</v>
      </c>
      <c r="AS39" s="102"/>
      <c r="AT39" s="102"/>
      <c r="AU39" s="103">
        <v>2559000</v>
      </c>
      <c r="AV39" s="104"/>
      <c r="AW39" s="102">
        <v>684880</v>
      </c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13">
        <f t="shared" si="27"/>
        <v>0</v>
      </c>
      <c r="BP39" s="102"/>
      <c r="BQ39" s="102"/>
      <c r="BR39" s="102"/>
      <c r="BS39" s="103"/>
      <c r="BT39" s="105"/>
      <c r="BU39" s="105"/>
      <c r="BV39" s="105"/>
      <c r="BW39" s="105"/>
      <c r="BX39" s="105"/>
      <c r="BY39" s="105"/>
      <c r="BZ39" s="105"/>
      <c r="CA39" s="105"/>
      <c r="CB39" s="105"/>
      <c r="CC39" s="105"/>
      <c r="CD39" s="105"/>
      <c r="CE39" s="105"/>
      <c r="CF39" s="105"/>
      <c r="CG39" s="106"/>
      <c r="CH39" s="105"/>
      <c r="CI39" s="105"/>
      <c r="CJ39" s="105"/>
      <c r="CK39" s="105"/>
      <c r="CL39" s="105"/>
      <c r="CM39" s="113">
        <f t="shared" si="28"/>
        <v>0</v>
      </c>
      <c r="CN39" s="102"/>
      <c r="CO39" s="102"/>
      <c r="CP39" s="103"/>
      <c r="CQ39" s="99"/>
      <c r="CR39" s="99"/>
      <c r="CS39" s="99"/>
      <c r="CT39" s="99"/>
      <c r="CU39" s="99"/>
      <c r="CV39" s="99"/>
      <c r="CW39" s="99"/>
      <c r="CX39" s="99"/>
      <c r="CY39" s="99"/>
      <c r="CZ39" s="99"/>
      <c r="DA39" s="99"/>
      <c r="DB39" s="99"/>
      <c r="DC39" s="99"/>
      <c r="DD39" s="99"/>
      <c r="DE39" s="99"/>
      <c r="DF39" s="99"/>
      <c r="DG39" s="99"/>
      <c r="DH39" s="99"/>
      <c r="DI39" s="99"/>
      <c r="DJ39" s="99"/>
      <c r="DK39" s="99"/>
      <c r="DL39" s="99"/>
    </row>
    <row r="40" spans="1:116">
      <c r="A40" s="56"/>
      <c r="B40" s="433" t="s">
        <v>153</v>
      </c>
      <c r="C40" s="424">
        <f t="shared" si="29"/>
        <v>33518350</v>
      </c>
      <c r="D40" s="113">
        <f t="shared" si="24"/>
        <v>7686500</v>
      </c>
      <c r="E40" s="84">
        <v>0</v>
      </c>
      <c r="F40" s="84"/>
      <c r="G40" s="84">
        <v>2652000</v>
      </c>
      <c r="H40" s="88">
        <v>5032500</v>
      </c>
      <c r="I40" s="88"/>
      <c r="J40" s="88"/>
      <c r="K40" s="84"/>
      <c r="L40" s="84"/>
      <c r="M40" s="88"/>
      <c r="N40" s="88"/>
      <c r="O40" s="88"/>
      <c r="P40" s="84"/>
      <c r="Q40" s="88"/>
      <c r="R40" s="88"/>
      <c r="S40" s="88">
        <v>2000</v>
      </c>
      <c r="T40" s="85"/>
      <c r="U40" s="113">
        <f t="shared" si="25"/>
        <v>25369200</v>
      </c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/>
      <c r="AG40" s="100">
        <v>25369200</v>
      </c>
      <c r="AH40" s="100"/>
      <c r="AI40" s="100"/>
      <c r="AJ40" s="100"/>
      <c r="AK40" s="100"/>
      <c r="AL40" s="100"/>
      <c r="AM40" s="100"/>
      <c r="AN40" s="100"/>
      <c r="AO40" s="101"/>
      <c r="AP40" s="113">
        <f t="shared" si="26"/>
        <v>394850</v>
      </c>
      <c r="AQ40" s="102">
        <v>21000</v>
      </c>
      <c r="AR40" s="102">
        <v>204250</v>
      </c>
      <c r="AS40" s="102"/>
      <c r="AT40" s="102"/>
      <c r="AU40" s="103">
        <v>5250</v>
      </c>
      <c r="AV40" s="104"/>
      <c r="AW40" s="102">
        <v>55350</v>
      </c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>
        <v>45000</v>
      </c>
      <c r="BI40" s="102">
        <v>64000</v>
      </c>
      <c r="BJ40" s="102"/>
      <c r="BK40" s="102"/>
      <c r="BL40" s="102"/>
      <c r="BM40" s="102"/>
      <c r="BN40" s="102"/>
      <c r="BO40" s="113">
        <f t="shared" si="27"/>
        <v>0</v>
      </c>
      <c r="BP40" s="102"/>
      <c r="BQ40" s="102"/>
      <c r="BR40" s="102"/>
      <c r="BS40" s="103"/>
      <c r="BT40" s="105"/>
      <c r="BU40" s="105"/>
      <c r="BV40" s="105"/>
      <c r="BW40" s="105"/>
      <c r="BX40" s="105"/>
      <c r="BY40" s="105"/>
      <c r="BZ40" s="105"/>
      <c r="CA40" s="105"/>
      <c r="CB40" s="105"/>
      <c r="CC40" s="105"/>
      <c r="CD40" s="105"/>
      <c r="CE40" s="105"/>
      <c r="CF40" s="105"/>
      <c r="CG40" s="106"/>
      <c r="CH40" s="105"/>
      <c r="CI40" s="105"/>
      <c r="CJ40" s="105"/>
      <c r="CK40" s="105"/>
      <c r="CL40" s="105"/>
      <c r="CM40" s="113">
        <f t="shared" si="28"/>
        <v>67800</v>
      </c>
      <c r="CN40" s="102"/>
      <c r="CO40" s="102">
        <v>67800</v>
      </c>
      <c r="CP40" s="103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99"/>
      <c r="DL40" s="99"/>
    </row>
    <row r="41" spans="1:116">
      <c r="A41" s="56"/>
      <c r="B41" s="433" t="s">
        <v>154</v>
      </c>
      <c r="C41" s="424">
        <f t="shared" si="29"/>
        <v>5440000</v>
      </c>
      <c r="D41" s="113">
        <f t="shared" si="24"/>
        <v>0</v>
      </c>
      <c r="E41" s="84"/>
      <c r="F41" s="84"/>
      <c r="G41" s="84"/>
      <c r="H41" s="88"/>
      <c r="I41" s="88"/>
      <c r="J41" s="88"/>
      <c r="K41" s="84"/>
      <c r="L41" s="84"/>
      <c r="M41" s="88"/>
      <c r="N41" s="88"/>
      <c r="O41" s="88"/>
      <c r="P41" s="84"/>
      <c r="Q41" s="88"/>
      <c r="R41" s="88"/>
      <c r="S41" s="88"/>
      <c r="T41" s="85"/>
      <c r="U41" s="113">
        <f t="shared" si="25"/>
        <v>2800000</v>
      </c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>
        <v>2800000</v>
      </c>
      <c r="AH41" s="100"/>
      <c r="AI41" s="100"/>
      <c r="AJ41" s="100"/>
      <c r="AK41" s="100"/>
      <c r="AL41" s="100"/>
      <c r="AM41" s="100"/>
      <c r="AN41" s="100"/>
      <c r="AO41" s="101"/>
      <c r="AP41" s="113">
        <f t="shared" si="26"/>
        <v>2640000</v>
      </c>
      <c r="AQ41" s="102"/>
      <c r="AR41" s="102">
        <v>250000</v>
      </c>
      <c r="AS41" s="102"/>
      <c r="AT41" s="102"/>
      <c r="AU41" s="103">
        <v>420000</v>
      </c>
      <c r="AV41" s="104"/>
      <c r="AW41" s="102">
        <v>300000</v>
      </c>
      <c r="AX41" s="102"/>
      <c r="AY41" s="102"/>
      <c r="AZ41" s="102"/>
      <c r="BA41" s="102"/>
      <c r="BB41" s="102">
        <v>50000</v>
      </c>
      <c r="BC41" s="102"/>
      <c r="BD41" s="102"/>
      <c r="BE41" s="102"/>
      <c r="BF41" s="102"/>
      <c r="BG41" s="102"/>
      <c r="BH41" s="102"/>
      <c r="BI41" s="102">
        <v>1620000</v>
      </c>
      <c r="BJ41" s="102"/>
      <c r="BK41" s="102"/>
      <c r="BL41" s="102"/>
      <c r="BM41" s="102"/>
      <c r="BN41" s="102"/>
      <c r="BO41" s="113">
        <f t="shared" si="27"/>
        <v>0</v>
      </c>
      <c r="BP41" s="102"/>
      <c r="BQ41" s="102"/>
      <c r="BR41" s="102"/>
      <c r="BS41" s="103"/>
      <c r="BT41" s="105"/>
      <c r="BU41" s="105"/>
      <c r="BV41" s="105"/>
      <c r="BW41" s="105"/>
      <c r="BX41" s="105"/>
      <c r="BY41" s="105"/>
      <c r="BZ41" s="105"/>
      <c r="CA41" s="105"/>
      <c r="CB41" s="105"/>
      <c r="CC41" s="105"/>
      <c r="CD41" s="105"/>
      <c r="CE41" s="105"/>
      <c r="CF41" s="105"/>
      <c r="CG41" s="106"/>
      <c r="CH41" s="105"/>
      <c r="CI41" s="105"/>
      <c r="CJ41" s="105"/>
      <c r="CK41" s="105"/>
      <c r="CL41" s="105"/>
      <c r="CM41" s="113">
        <f t="shared" si="28"/>
        <v>0</v>
      </c>
      <c r="CN41" s="102"/>
      <c r="CO41" s="102"/>
      <c r="CP41" s="103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  <c r="DL41" s="99"/>
    </row>
    <row r="42" spans="1:116">
      <c r="A42" s="56"/>
      <c r="B42" s="433" t="s">
        <v>155</v>
      </c>
      <c r="C42" s="424">
        <f t="shared" si="29"/>
        <v>11589427</v>
      </c>
      <c r="D42" s="113">
        <f t="shared" si="24"/>
        <v>11579436</v>
      </c>
      <c r="E42" s="84"/>
      <c r="F42" s="84"/>
      <c r="G42" s="84"/>
      <c r="H42" s="88"/>
      <c r="I42" s="88"/>
      <c r="J42" s="88"/>
      <c r="K42" s="84"/>
      <c r="L42" s="84"/>
      <c r="M42" s="88"/>
      <c r="N42" s="88"/>
      <c r="O42" s="88"/>
      <c r="P42" s="84"/>
      <c r="Q42" s="88"/>
      <c r="R42" s="88"/>
      <c r="S42" s="88"/>
      <c r="T42" s="85">
        <v>11579436</v>
      </c>
      <c r="U42" s="113">
        <f t="shared" si="25"/>
        <v>0</v>
      </c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0"/>
      <c r="AO42" s="101"/>
      <c r="AP42" s="113">
        <f t="shared" si="26"/>
        <v>9991</v>
      </c>
      <c r="AQ42" s="102"/>
      <c r="AR42" s="102"/>
      <c r="AS42" s="102"/>
      <c r="AT42" s="102"/>
      <c r="AU42" s="103"/>
      <c r="AV42" s="104"/>
      <c r="AW42" s="102">
        <v>9991</v>
      </c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13">
        <f t="shared" si="27"/>
        <v>0</v>
      </c>
      <c r="BP42" s="102"/>
      <c r="BQ42" s="102"/>
      <c r="BR42" s="102"/>
      <c r="BS42" s="103"/>
      <c r="BT42" s="105"/>
      <c r="BU42" s="105"/>
      <c r="BV42" s="105"/>
      <c r="BW42" s="105"/>
      <c r="BX42" s="105"/>
      <c r="BY42" s="105"/>
      <c r="BZ42" s="105"/>
      <c r="CA42" s="105"/>
      <c r="CB42" s="105"/>
      <c r="CC42" s="105"/>
      <c r="CD42" s="105"/>
      <c r="CE42" s="105"/>
      <c r="CF42" s="105"/>
      <c r="CG42" s="106"/>
      <c r="CH42" s="105"/>
      <c r="CI42" s="105"/>
      <c r="CJ42" s="105"/>
      <c r="CK42" s="105"/>
      <c r="CL42" s="105"/>
      <c r="CM42" s="113">
        <f t="shared" si="28"/>
        <v>0</v>
      </c>
      <c r="CN42" s="102"/>
      <c r="CO42" s="102"/>
      <c r="CP42" s="103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  <c r="DL42" s="99"/>
    </row>
    <row r="43" spans="1:116">
      <c r="A43" s="56"/>
      <c r="B43" s="433" t="s">
        <v>156</v>
      </c>
      <c r="C43" s="424">
        <f t="shared" si="29"/>
        <v>3111360</v>
      </c>
      <c r="D43" s="113">
        <f t="shared" si="24"/>
        <v>0</v>
      </c>
      <c r="E43" s="84"/>
      <c r="F43" s="84"/>
      <c r="G43" s="84"/>
      <c r="H43" s="88"/>
      <c r="I43" s="88"/>
      <c r="J43" s="88"/>
      <c r="K43" s="84"/>
      <c r="L43" s="84"/>
      <c r="M43" s="88"/>
      <c r="N43" s="88"/>
      <c r="O43" s="88"/>
      <c r="P43" s="84"/>
      <c r="Q43" s="88"/>
      <c r="R43" s="88"/>
      <c r="S43" s="88"/>
      <c r="T43" s="85"/>
      <c r="U43" s="113">
        <f t="shared" si="25"/>
        <v>0</v>
      </c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/>
      <c r="AG43" s="100">
        <v>0</v>
      </c>
      <c r="AH43" s="100"/>
      <c r="AI43" s="100"/>
      <c r="AJ43" s="100"/>
      <c r="AK43" s="100"/>
      <c r="AL43" s="100"/>
      <c r="AM43" s="100"/>
      <c r="AN43" s="100"/>
      <c r="AO43" s="101"/>
      <c r="AP43" s="113">
        <f t="shared" si="26"/>
        <v>3111360</v>
      </c>
      <c r="AQ43" s="102">
        <v>93250</v>
      </c>
      <c r="AR43" s="102">
        <v>696000</v>
      </c>
      <c r="AS43" s="102"/>
      <c r="AT43" s="102"/>
      <c r="AU43" s="103">
        <v>310500</v>
      </c>
      <c r="AV43" s="104">
        <v>132250</v>
      </c>
      <c r="AW43" s="102">
        <v>1010560</v>
      </c>
      <c r="AX43" s="102"/>
      <c r="AY43" s="102"/>
      <c r="AZ43" s="102"/>
      <c r="BA43" s="102"/>
      <c r="BB43" s="102">
        <v>408000</v>
      </c>
      <c r="BC43" s="102"/>
      <c r="BD43" s="102"/>
      <c r="BE43" s="102"/>
      <c r="BF43" s="102"/>
      <c r="BG43" s="102"/>
      <c r="BH43" s="102"/>
      <c r="BI43" s="102">
        <v>460800</v>
      </c>
      <c r="BJ43" s="102"/>
      <c r="BK43" s="102"/>
      <c r="BL43" s="102"/>
      <c r="BM43" s="102"/>
      <c r="BN43" s="102"/>
      <c r="BO43" s="113">
        <f t="shared" si="27"/>
        <v>0</v>
      </c>
      <c r="BP43" s="102"/>
      <c r="BQ43" s="102"/>
      <c r="BR43" s="102"/>
      <c r="BS43" s="103"/>
      <c r="BT43" s="105"/>
      <c r="BU43" s="105"/>
      <c r="BV43" s="105"/>
      <c r="BW43" s="105"/>
      <c r="BX43" s="105"/>
      <c r="BY43" s="105"/>
      <c r="BZ43" s="105"/>
      <c r="CA43" s="105"/>
      <c r="CB43" s="105"/>
      <c r="CC43" s="105"/>
      <c r="CD43" s="105"/>
      <c r="CE43" s="105"/>
      <c r="CF43" s="105"/>
      <c r="CG43" s="106"/>
      <c r="CH43" s="105"/>
      <c r="CI43" s="105"/>
      <c r="CJ43" s="105"/>
      <c r="CK43" s="105"/>
      <c r="CL43" s="105"/>
      <c r="CM43" s="113">
        <f t="shared" si="28"/>
        <v>0</v>
      </c>
      <c r="CN43" s="102"/>
      <c r="CO43" s="102"/>
      <c r="CP43" s="103"/>
      <c r="CQ43" s="99"/>
      <c r="CR43" s="99"/>
      <c r="CS43" s="99"/>
      <c r="CT43" s="99"/>
      <c r="CU43" s="99"/>
      <c r="CV43" s="99"/>
      <c r="CW43" s="99"/>
      <c r="CX43" s="99"/>
      <c r="CY43" s="99"/>
      <c r="CZ43" s="99"/>
      <c r="DA43" s="99"/>
      <c r="DB43" s="99"/>
      <c r="DC43" s="99"/>
      <c r="DD43" s="99"/>
      <c r="DE43" s="99"/>
      <c r="DF43" s="99"/>
      <c r="DG43" s="99"/>
      <c r="DH43" s="99"/>
      <c r="DI43" s="99"/>
      <c r="DJ43" s="99"/>
      <c r="DK43" s="99"/>
      <c r="DL43" s="99"/>
    </row>
    <row r="44" spans="1:116">
      <c r="A44" s="56"/>
      <c r="B44" s="433" t="s">
        <v>157</v>
      </c>
      <c r="C44" s="424">
        <f t="shared" si="29"/>
        <v>34148100</v>
      </c>
      <c r="D44" s="113">
        <f t="shared" si="24"/>
        <v>0</v>
      </c>
      <c r="E44" s="84"/>
      <c r="F44" s="84"/>
      <c r="G44" s="84"/>
      <c r="H44" s="88"/>
      <c r="I44" s="88"/>
      <c r="J44" s="88"/>
      <c r="K44" s="84"/>
      <c r="L44" s="84"/>
      <c r="M44" s="88"/>
      <c r="N44" s="88"/>
      <c r="O44" s="88"/>
      <c r="P44" s="84"/>
      <c r="Q44" s="88"/>
      <c r="R44" s="88"/>
      <c r="S44" s="88"/>
      <c r="T44" s="85"/>
      <c r="U44" s="113">
        <f t="shared" si="25"/>
        <v>0</v>
      </c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0"/>
      <c r="AO44" s="101"/>
      <c r="AP44" s="113">
        <f t="shared" si="26"/>
        <v>9030100</v>
      </c>
      <c r="AQ44" s="102">
        <v>2267200</v>
      </c>
      <c r="AR44" s="102">
        <v>4767900</v>
      </c>
      <c r="AS44" s="102"/>
      <c r="AT44" s="102"/>
      <c r="AU44" s="103"/>
      <c r="AV44" s="104"/>
      <c r="AW44" s="102">
        <v>1995000</v>
      </c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  <c r="BL44" s="102"/>
      <c r="BM44" s="102"/>
      <c r="BN44" s="102"/>
      <c r="BO44" s="113">
        <f t="shared" si="27"/>
        <v>219000</v>
      </c>
      <c r="BP44" s="102">
        <v>104000</v>
      </c>
      <c r="BQ44" s="102">
        <v>115000</v>
      </c>
      <c r="BR44" s="102"/>
      <c r="BS44" s="103"/>
      <c r="BT44" s="105"/>
      <c r="BU44" s="105"/>
      <c r="BV44" s="105"/>
      <c r="BW44" s="105"/>
      <c r="BX44" s="105"/>
      <c r="BY44" s="105"/>
      <c r="BZ44" s="105"/>
      <c r="CA44" s="105"/>
      <c r="CB44" s="105"/>
      <c r="CC44" s="105"/>
      <c r="CD44" s="105"/>
      <c r="CE44" s="105"/>
      <c r="CF44" s="105"/>
      <c r="CG44" s="106"/>
      <c r="CH44" s="105"/>
      <c r="CI44" s="105"/>
      <c r="CJ44" s="105"/>
      <c r="CK44" s="105"/>
      <c r="CL44" s="105"/>
      <c r="CM44" s="140">
        <f t="shared" si="28"/>
        <v>24899000</v>
      </c>
      <c r="CN44" s="102">
        <v>3302000</v>
      </c>
      <c r="CO44" s="102">
        <v>21597000</v>
      </c>
      <c r="CP44" s="103"/>
      <c r="CQ44" s="99"/>
      <c r="CR44" s="99"/>
      <c r="CS44" s="99"/>
      <c r="CT44" s="99"/>
      <c r="CU44" s="99"/>
      <c r="CV44" s="99"/>
      <c r="CW44" s="99"/>
      <c r="CX44" s="99"/>
      <c r="CY44" s="99"/>
      <c r="CZ44" s="99"/>
      <c r="DA44" s="99"/>
      <c r="DB44" s="99"/>
      <c r="DC44" s="99"/>
      <c r="DD44" s="99"/>
      <c r="DE44" s="99"/>
      <c r="DF44" s="99"/>
      <c r="DG44" s="99"/>
      <c r="DH44" s="99"/>
      <c r="DI44" s="99"/>
      <c r="DJ44" s="99"/>
      <c r="DK44" s="99"/>
      <c r="DL44" s="99"/>
    </row>
    <row r="45" spans="1:116">
      <c r="A45" s="34">
        <v>4</v>
      </c>
      <c r="B45" s="34" t="s">
        <v>148</v>
      </c>
      <c r="C45" s="430">
        <f>D45+U45+AP45+BO45+CM45</f>
        <v>186036241.5</v>
      </c>
      <c r="D45" s="114">
        <f>SUM(D46:D54)</f>
        <v>26053259.800000001</v>
      </c>
      <c r="E45" s="111">
        <f t="shared" ref="E45:S45" si="30">SUM(E46:E54)</f>
        <v>0</v>
      </c>
      <c r="F45" s="111">
        <f t="shared" si="30"/>
        <v>0</v>
      </c>
      <c r="G45" s="111">
        <f t="shared" si="30"/>
        <v>2044250</v>
      </c>
      <c r="H45" s="111">
        <f t="shared" si="30"/>
        <v>5225000</v>
      </c>
      <c r="I45" s="111">
        <f t="shared" si="30"/>
        <v>0</v>
      </c>
      <c r="J45" s="111">
        <f t="shared" si="30"/>
        <v>0</v>
      </c>
      <c r="K45" s="111">
        <f t="shared" si="30"/>
        <v>25000</v>
      </c>
      <c r="L45" s="111">
        <f t="shared" si="30"/>
        <v>0</v>
      </c>
      <c r="M45" s="111">
        <f t="shared" si="30"/>
        <v>0</v>
      </c>
      <c r="N45" s="111">
        <f t="shared" si="30"/>
        <v>0</v>
      </c>
      <c r="O45" s="111">
        <f t="shared" si="30"/>
        <v>0</v>
      </c>
      <c r="P45" s="111">
        <f t="shared" si="30"/>
        <v>0</v>
      </c>
      <c r="Q45" s="111">
        <f t="shared" si="30"/>
        <v>0</v>
      </c>
      <c r="R45" s="111">
        <f t="shared" si="30"/>
        <v>0</v>
      </c>
      <c r="S45" s="111">
        <f t="shared" si="30"/>
        <v>4000</v>
      </c>
      <c r="T45" s="85">
        <f>SUM(T46:T54)</f>
        <v>18755009.800000001</v>
      </c>
      <c r="U45" s="114">
        <f>SUM(U46:U54)</f>
        <v>85599090</v>
      </c>
      <c r="V45" s="111">
        <f t="shared" ref="V45:AN45" si="31">SUM(V46:V54)</f>
        <v>0</v>
      </c>
      <c r="W45" s="111">
        <f t="shared" si="31"/>
        <v>0</v>
      </c>
      <c r="X45" s="111">
        <f t="shared" si="31"/>
        <v>0</v>
      </c>
      <c r="Y45" s="111">
        <f t="shared" si="31"/>
        <v>0</v>
      </c>
      <c r="Z45" s="111">
        <f t="shared" si="31"/>
        <v>0</v>
      </c>
      <c r="AA45" s="111">
        <f t="shared" si="31"/>
        <v>319090</v>
      </c>
      <c r="AB45" s="111">
        <f t="shared" si="31"/>
        <v>0</v>
      </c>
      <c r="AC45" s="111">
        <f t="shared" si="31"/>
        <v>0</v>
      </c>
      <c r="AD45" s="111">
        <f t="shared" si="31"/>
        <v>0</v>
      </c>
      <c r="AE45" s="111">
        <f t="shared" si="31"/>
        <v>0</v>
      </c>
      <c r="AF45" s="111">
        <f t="shared" si="31"/>
        <v>0</v>
      </c>
      <c r="AG45" s="111">
        <f t="shared" si="31"/>
        <v>85280000</v>
      </c>
      <c r="AH45" s="111">
        <f t="shared" si="31"/>
        <v>0</v>
      </c>
      <c r="AI45" s="111">
        <f t="shared" si="31"/>
        <v>0</v>
      </c>
      <c r="AJ45" s="111">
        <f t="shared" si="31"/>
        <v>0</v>
      </c>
      <c r="AK45" s="111">
        <f t="shared" si="31"/>
        <v>0</v>
      </c>
      <c r="AL45" s="111">
        <f t="shared" si="31"/>
        <v>0</v>
      </c>
      <c r="AM45" s="111">
        <f t="shared" si="31"/>
        <v>0</v>
      </c>
      <c r="AN45" s="111">
        <f t="shared" si="31"/>
        <v>0</v>
      </c>
      <c r="AO45" s="93">
        <v>0</v>
      </c>
      <c r="AP45" s="114">
        <f>SUM(AP46:AP54)</f>
        <v>41008091.700000003</v>
      </c>
      <c r="AQ45" s="111">
        <f t="shared" ref="AQ45:BN45" si="32">SUM(AQ46:AQ54)</f>
        <v>7763300</v>
      </c>
      <c r="AR45" s="111">
        <f t="shared" si="32"/>
        <v>10498670</v>
      </c>
      <c r="AS45" s="111">
        <f t="shared" si="32"/>
        <v>0</v>
      </c>
      <c r="AT45" s="111">
        <f t="shared" si="32"/>
        <v>0</v>
      </c>
      <c r="AU45" s="111">
        <f t="shared" si="32"/>
        <v>6653940</v>
      </c>
      <c r="AV45" s="111">
        <f t="shared" si="32"/>
        <v>457250</v>
      </c>
      <c r="AW45" s="111">
        <f t="shared" si="32"/>
        <v>10653771.699999999</v>
      </c>
      <c r="AX45" s="111">
        <f t="shared" si="32"/>
        <v>0</v>
      </c>
      <c r="AY45" s="111">
        <f t="shared" si="32"/>
        <v>0</v>
      </c>
      <c r="AZ45" s="111">
        <f t="shared" si="32"/>
        <v>0</v>
      </c>
      <c r="BA45" s="111">
        <f t="shared" si="32"/>
        <v>0</v>
      </c>
      <c r="BB45" s="111">
        <f t="shared" si="32"/>
        <v>833800</v>
      </c>
      <c r="BC45" s="111">
        <f t="shared" si="32"/>
        <v>0</v>
      </c>
      <c r="BD45" s="111">
        <f t="shared" si="32"/>
        <v>0</v>
      </c>
      <c r="BE45" s="111">
        <f t="shared" si="32"/>
        <v>0</v>
      </c>
      <c r="BF45" s="111">
        <f t="shared" si="32"/>
        <v>0</v>
      </c>
      <c r="BG45" s="111">
        <f t="shared" si="32"/>
        <v>0</v>
      </c>
      <c r="BH45" s="111">
        <f t="shared" si="32"/>
        <v>492000</v>
      </c>
      <c r="BI45" s="111">
        <f t="shared" si="32"/>
        <v>3107760</v>
      </c>
      <c r="BJ45" s="111">
        <f t="shared" si="32"/>
        <v>0</v>
      </c>
      <c r="BK45" s="111">
        <f t="shared" si="32"/>
        <v>0</v>
      </c>
      <c r="BL45" s="111">
        <f t="shared" si="32"/>
        <v>547600</v>
      </c>
      <c r="BM45" s="111">
        <f t="shared" si="32"/>
        <v>0</v>
      </c>
      <c r="BN45" s="111">
        <f t="shared" si="32"/>
        <v>0</v>
      </c>
      <c r="BO45" s="114">
        <f>SUM(BO46:BO54)</f>
        <v>8045600</v>
      </c>
      <c r="BP45" s="111">
        <f>SUM(BP46:BP54)</f>
        <v>7919100</v>
      </c>
      <c r="BQ45" s="111">
        <f>SUM(BQ46:BQ54)</f>
        <v>126500</v>
      </c>
      <c r="BR45" s="111">
        <f>SUM(BR46:BR54)</f>
        <v>0</v>
      </c>
      <c r="BS45" s="111">
        <f>SUM(BS46:BS54)</f>
        <v>0</v>
      </c>
      <c r="BT45" s="139">
        <v>0</v>
      </c>
      <c r="BU45" s="139">
        <v>0</v>
      </c>
      <c r="BV45" s="139">
        <v>0</v>
      </c>
      <c r="BW45" s="139">
        <v>0</v>
      </c>
      <c r="BX45" s="139">
        <v>0</v>
      </c>
      <c r="BY45" s="139">
        <v>0</v>
      </c>
      <c r="BZ45" s="139">
        <v>0</v>
      </c>
      <c r="CA45" s="139">
        <v>0</v>
      </c>
      <c r="CB45" s="139">
        <v>0</v>
      </c>
      <c r="CC45" s="139">
        <v>0</v>
      </c>
      <c r="CD45" s="139">
        <v>0</v>
      </c>
      <c r="CE45" s="139">
        <v>0</v>
      </c>
      <c r="CF45" s="139">
        <v>0</v>
      </c>
      <c r="CG45" s="139">
        <v>0</v>
      </c>
      <c r="CH45" s="139">
        <v>0</v>
      </c>
      <c r="CI45" s="139">
        <v>0</v>
      </c>
      <c r="CJ45" s="139">
        <v>0</v>
      </c>
      <c r="CK45" s="139">
        <v>0</v>
      </c>
      <c r="CL45" s="139">
        <v>0</v>
      </c>
      <c r="CM45" s="114">
        <f>SUM(CM46:CM54)</f>
        <v>25330200</v>
      </c>
      <c r="CN45" s="111">
        <f>SUM(CN46:CN54)</f>
        <v>3458000</v>
      </c>
      <c r="CO45" s="111">
        <f>SUM(CO46:CO54)</f>
        <v>21872200</v>
      </c>
      <c r="CP45" s="152">
        <f>SUM(CP46:CP54)</f>
        <v>0</v>
      </c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99"/>
      <c r="DL45" s="99"/>
    </row>
    <row r="46" spans="1:116">
      <c r="A46" s="56"/>
      <c r="B46" s="433" t="s">
        <v>149</v>
      </c>
      <c r="C46" s="424">
        <f>D46+U46+AP46+BO46+CM46</f>
        <v>1018000</v>
      </c>
      <c r="D46" s="113">
        <f t="shared" ref="D46:D54" si="33">SUM(E46:T46)</f>
        <v>130000</v>
      </c>
      <c r="E46" s="84"/>
      <c r="F46" s="84"/>
      <c r="G46" s="84">
        <v>52000</v>
      </c>
      <c r="H46" s="88"/>
      <c r="I46" s="88"/>
      <c r="J46" s="88"/>
      <c r="K46" s="84">
        <v>25000</v>
      </c>
      <c r="L46" s="84"/>
      <c r="M46" s="88"/>
      <c r="N46" s="88"/>
      <c r="O46" s="88"/>
      <c r="P46" s="84"/>
      <c r="Q46" s="88"/>
      <c r="R46" s="88"/>
      <c r="S46" s="88"/>
      <c r="T46" s="85">
        <v>53000</v>
      </c>
      <c r="U46" s="113">
        <f t="shared" ref="U46:U54" si="34">SUM(V46:AN46)</f>
        <v>0</v>
      </c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1"/>
      <c r="AP46" s="113">
        <f t="shared" ref="AP46:AP54" si="35">SUM(AQ46:BN46)</f>
        <v>888000</v>
      </c>
      <c r="AQ46" s="102"/>
      <c r="AR46" s="102">
        <v>4000</v>
      </c>
      <c r="AS46" s="102"/>
      <c r="AT46" s="102"/>
      <c r="AU46" s="103"/>
      <c r="AV46" s="104"/>
      <c r="AW46" s="102">
        <v>884000</v>
      </c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13">
        <f t="shared" ref="BO46:BO54" si="36">SUM(BP46:BS46)</f>
        <v>0</v>
      </c>
      <c r="BP46" s="102"/>
      <c r="BQ46" s="102"/>
      <c r="BR46" s="102"/>
      <c r="BS46" s="103"/>
      <c r="BT46" s="105"/>
      <c r="BU46" s="105"/>
      <c r="BV46" s="105"/>
      <c r="BW46" s="105"/>
      <c r="BX46" s="105"/>
      <c r="BY46" s="105"/>
      <c r="BZ46" s="105"/>
      <c r="CA46" s="105"/>
      <c r="CB46" s="105"/>
      <c r="CC46" s="105"/>
      <c r="CD46" s="105"/>
      <c r="CE46" s="105"/>
      <c r="CF46" s="105"/>
      <c r="CG46" s="106"/>
      <c r="CH46" s="105"/>
      <c r="CI46" s="105"/>
      <c r="CJ46" s="105"/>
      <c r="CK46" s="105"/>
      <c r="CL46" s="105"/>
      <c r="CM46" s="113">
        <f t="shared" ref="CM46:CM54" si="37">SUM(CN46:CP46)</f>
        <v>0</v>
      </c>
      <c r="CN46" s="102"/>
      <c r="CO46" s="102"/>
      <c r="CP46" s="103"/>
      <c r="CQ46" s="99"/>
      <c r="CR46" s="99"/>
      <c r="CS46" s="99"/>
      <c r="CT46" s="99"/>
      <c r="CU46" s="99"/>
      <c r="CV46" s="99"/>
      <c r="CW46" s="99"/>
      <c r="CX46" s="99"/>
      <c r="CY46" s="99"/>
      <c r="CZ46" s="99"/>
      <c r="DA46" s="99"/>
      <c r="DB46" s="99"/>
      <c r="DC46" s="99"/>
      <c r="DD46" s="99"/>
      <c r="DE46" s="99"/>
      <c r="DF46" s="99"/>
      <c r="DG46" s="99"/>
      <c r="DH46" s="99"/>
      <c r="DI46" s="99"/>
      <c r="DJ46" s="99"/>
      <c r="DK46" s="99"/>
      <c r="DL46" s="99"/>
    </row>
    <row r="47" spans="1:116">
      <c r="A47" s="56"/>
      <c r="B47" s="433" t="s">
        <v>150</v>
      </c>
      <c r="C47" s="424">
        <f t="shared" ref="C47:C54" si="38">D47+U47+AP47+BO47+CM47</f>
        <v>4510600</v>
      </c>
      <c r="D47" s="113">
        <f t="shared" si="33"/>
        <v>0</v>
      </c>
      <c r="E47" s="84"/>
      <c r="F47" s="84"/>
      <c r="G47" s="84"/>
      <c r="H47" s="88"/>
      <c r="I47" s="88"/>
      <c r="J47" s="88"/>
      <c r="K47" s="84"/>
      <c r="L47" s="84"/>
      <c r="M47" s="88"/>
      <c r="N47" s="88"/>
      <c r="O47" s="88"/>
      <c r="P47" s="84"/>
      <c r="Q47" s="88"/>
      <c r="R47" s="88"/>
      <c r="S47" s="88"/>
      <c r="T47" s="85"/>
      <c r="U47" s="113">
        <f t="shared" si="34"/>
        <v>0</v>
      </c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1"/>
      <c r="AP47" s="113">
        <f t="shared" si="35"/>
        <v>4030600</v>
      </c>
      <c r="AQ47" s="102">
        <v>630000</v>
      </c>
      <c r="AR47" s="102">
        <v>1050000</v>
      </c>
      <c r="AS47" s="102"/>
      <c r="AT47" s="102"/>
      <c r="AU47" s="103">
        <v>513000</v>
      </c>
      <c r="AV47" s="104"/>
      <c r="AW47" s="102">
        <v>609600</v>
      </c>
      <c r="AX47" s="102"/>
      <c r="AY47" s="102"/>
      <c r="AZ47" s="102"/>
      <c r="BA47" s="102"/>
      <c r="BB47" s="102">
        <v>100800</v>
      </c>
      <c r="BC47" s="102"/>
      <c r="BD47" s="102"/>
      <c r="BE47" s="102"/>
      <c r="BF47" s="102"/>
      <c r="BG47" s="102"/>
      <c r="BH47" s="102">
        <v>340000</v>
      </c>
      <c r="BI47" s="102">
        <v>272000</v>
      </c>
      <c r="BJ47" s="102"/>
      <c r="BK47" s="102"/>
      <c r="BL47" s="102">
        <v>515200</v>
      </c>
      <c r="BM47" s="102"/>
      <c r="BN47" s="102"/>
      <c r="BO47" s="113">
        <f t="shared" si="36"/>
        <v>480000</v>
      </c>
      <c r="BP47" s="102">
        <v>480000</v>
      </c>
      <c r="BQ47" s="102"/>
      <c r="BR47" s="102"/>
      <c r="BS47" s="103"/>
      <c r="BT47" s="105"/>
      <c r="BU47" s="105"/>
      <c r="BV47" s="105"/>
      <c r="BW47" s="105"/>
      <c r="BX47" s="105"/>
      <c r="BY47" s="105"/>
      <c r="BZ47" s="105"/>
      <c r="CA47" s="105"/>
      <c r="CB47" s="105"/>
      <c r="CC47" s="105"/>
      <c r="CD47" s="105"/>
      <c r="CE47" s="105"/>
      <c r="CF47" s="105"/>
      <c r="CG47" s="106"/>
      <c r="CH47" s="105"/>
      <c r="CI47" s="105"/>
      <c r="CJ47" s="105"/>
      <c r="CK47" s="105"/>
      <c r="CL47" s="105"/>
      <c r="CM47" s="113">
        <f t="shared" si="37"/>
        <v>0</v>
      </c>
      <c r="CN47" s="102"/>
      <c r="CO47" s="102"/>
      <c r="CP47" s="103"/>
      <c r="CQ47" s="99"/>
      <c r="CR47" s="99"/>
      <c r="CS47" s="99"/>
      <c r="CT47" s="99"/>
      <c r="CU47" s="99"/>
      <c r="CV47" s="99"/>
      <c r="CW47" s="99"/>
      <c r="CX47" s="99"/>
      <c r="CY47" s="99"/>
      <c r="CZ47" s="99"/>
      <c r="DA47" s="99"/>
      <c r="DB47" s="99"/>
      <c r="DC47" s="99"/>
      <c r="DD47" s="99"/>
      <c r="DE47" s="99"/>
      <c r="DF47" s="99"/>
      <c r="DG47" s="99"/>
      <c r="DH47" s="99"/>
      <c r="DI47" s="99"/>
      <c r="DJ47" s="99"/>
      <c r="DK47" s="99"/>
      <c r="DL47" s="99"/>
    </row>
    <row r="48" spans="1:116">
      <c r="A48" s="56"/>
      <c r="B48" s="433" t="s">
        <v>151</v>
      </c>
      <c r="C48" s="424">
        <f t="shared" si="38"/>
        <v>19831870</v>
      </c>
      <c r="D48" s="113">
        <f t="shared" si="33"/>
        <v>0</v>
      </c>
      <c r="E48" s="84"/>
      <c r="F48" s="84"/>
      <c r="G48" s="84"/>
      <c r="H48" s="88"/>
      <c r="I48" s="88"/>
      <c r="J48" s="88"/>
      <c r="K48" s="84"/>
      <c r="L48" s="84"/>
      <c r="M48" s="88"/>
      <c r="N48" s="88"/>
      <c r="O48" s="88"/>
      <c r="P48" s="84"/>
      <c r="Q48" s="88"/>
      <c r="R48" s="88"/>
      <c r="S48" s="88"/>
      <c r="T48" s="85"/>
      <c r="U48" s="113">
        <f t="shared" si="34"/>
        <v>0</v>
      </c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1"/>
      <c r="AP48" s="113">
        <f t="shared" si="35"/>
        <v>12485570</v>
      </c>
      <c r="AQ48" s="102">
        <v>4507800</v>
      </c>
      <c r="AR48" s="102">
        <v>2708420</v>
      </c>
      <c r="AS48" s="102"/>
      <c r="AT48" s="102"/>
      <c r="AU48" s="103">
        <v>871850</v>
      </c>
      <c r="AV48" s="104"/>
      <c r="AW48" s="102">
        <v>4189200</v>
      </c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>
        <v>130000</v>
      </c>
      <c r="BI48" s="102">
        <v>45900</v>
      </c>
      <c r="BJ48" s="102"/>
      <c r="BK48" s="102"/>
      <c r="BL48" s="102">
        <v>32400</v>
      </c>
      <c r="BM48" s="102"/>
      <c r="BN48" s="102"/>
      <c r="BO48" s="113">
        <f t="shared" si="36"/>
        <v>7322100</v>
      </c>
      <c r="BP48" s="102">
        <v>7322100</v>
      </c>
      <c r="BQ48" s="102"/>
      <c r="BR48" s="102"/>
      <c r="BS48" s="103"/>
      <c r="BT48" s="105"/>
      <c r="BU48" s="105"/>
      <c r="BV48" s="105"/>
      <c r="BW48" s="105"/>
      <c r="BX48" s="105"/>
      <c r="BY48" s="105"/>
      <c r="BZ48" s="105"/>
      <c r="CA48" s="105"/>
      <c r="CB48" s="105"/>
      <c r="CC48" s="105"/>
      <c r="CD48" s="105"/>
      <c r="CE48" s="105"/>
      <c r="CF48" s="105"/>
      <c r="CG48" s="106"/>
      <c r="CH48" s="105"/>
      <c r="CI48" s="105"/>
      <c r="CJ48" s="105"/>
      <c r="CK48" s="105"/>
      <c r="CL48" s="105"/>
      <c r="CM48" s="113">
        <f t="shared" si="37"/>
        <v>24200</v>
      </c>
      <c r="CN48" s="102"/>
      <c r="CO48" s="102">
        <v>24200</v>
      </c>
      <c r="CP48" s="103"/>
      <c r="CQ48" s="99"/>
      <c r="CR48" s="99"/>
      <c r="CS48" s="99"/>
      <c r="CT48" s="99"/>
      <c r="CU48" s="99"/>
      <c r="CV48" s="99"/>
      <c r="CW48" s="99"/>
      <c r="CX48" s="99"/>
      <c r="CY48" s="99"/>
      <c r="CZ48" s="99"/>
      <c r="DA48" s="99"/>
      <c r="DB48" s="99"/>
      <c r="DC48" s="99"/>
      <c r="DD48" s="99"/>
      <c r="DE48" s="99"/>
      <c r="DF48" s="99"/>
      <c r="DG48" s="99"/>
      <c r="DH48" s="99"/>
      <c r="DI48" s="99"/>
      <c r="DJ48" s="99"/>
      <c r="DK48" s="99"/>
      <c r="DL48" s="99"/>
    </row>
    <row r="49" spans="1:116">
      <c r="A49" s="56"/>
      <c r="B49" s="433" t="s">
        <v>152</v>
      </c>
      <c r="C49" s="424">
        <f t="shared" si="38"/>
        <v>55027930</v>
      </c>
      <c r="D49" s="113">
        <f t="shared" si="33"/>
        <v>0</v>
      </c>
      <c r="E49" s="84"/>
      <c r="F49" s="84"/>
      <c r="G49" s="84"/>
      <c r="H49" s="88"/>
      <c r="I49" s="88"/>
      <c r="J49" s="88"/>
      <c r="K49" s="84"/>
      <c r="L49" s="84"/>
      <c r="M49" s="88"/>
      <c r="N49" s="88"/>
      <c r="O49" s="88"/>
      <c r="P49" s="84"/>
      <c r="Q49" s="88"/>
      <c r="R49" s="88"/>
      <c r="S49" s="88"/>
      <c r="T49" s="85"/>
      <c r="U49" s="113">
        <f t="shared" si="34"/>
        <v>50894090</v>
      </c>
      <c r="V49" s="100">
        <v>0</v>
      </c>
      <c r="W49" s="100">
        <v>0</v>
      </c>
      <c r="X49" s="100"/>
      <c r="Y49" s="100"/>
      <c r="Z49" s="100"/>
      <c r="AA49" s="100">
        <v>319090</v>
      </c>
      <c r="AB49" s="100"/>
      <c r="AC49" s="100"/>
      <c r="AD49" s="100"/>
      <c r="AE49" s="100"/>
      <c r="AF49" s="100"/>
      <c r="AG49" s="100">
        <v>50575000</v>
      </c>
      <c r="AH49" s="100"/>
      <c r="AI49" s="100"/>
      <c r="AJ49" s="100"/>
      <c r="AK49" s="100">
        <v>0</v>
      </c>
      <c r="AL49" s="100">
        <v>0</v>
      </c>
      <c r="AM49" s="100"/>
      <c r="AN49" s="100"/>
      <c r="AO49" s="101"/>
      <c r="AP49" s="113">
        <f t="shared" si="35"/>
        <v>4133840</v>
      </c>
      <c r="AQ49" s="102"/>
      <c r="AR49" s="102">
        <v>96000</v>
      </c>
      <c r="AS49" s="102"/>
      <c r="AT49" s="102"/>
      <c r="AU49" s="103">
        <v>3531840</v>
      </c>
      <c r="AV49" s="104"/>
      <c r="AW49" s="102">
        <v>506000</v>
      </c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13">
        <f t="shared" si="36"/>
        <v>0</v>
      </c>
      <c r="BP49" s="102"/>
      <c r="BQ49" s="102"/>
      <c r="BR49" s="102"/>
      <c r="BS49" s="103"/>
      <c r="BT49" s="105"/>
      <c r="BU49" s="105"/>
      <c r="BV49" s="105"/>
      <c r="BW49" s="105"/>
      <c r="BX49" s="105"/>
      <c r="BY49" s="105"/>
      <c r="BZ49" s="105"/>
      <c r="CA49" s="105"/>
      <c r="CB49" s="105"/>
      <c r="CC49" s="105"/>
      <c r="CD49" s="105"/>
      <c r="CE49" s="105"/>
      <c r="CF49" s="105"/>
      <c r="CG49" s="106"/>
      <c r="CH49" s="105"/>
      <c r="CI49" s="105"/>
      <c r="CJ49" s="105"/>
      <c r="CK49" s="105"/>
      <c r="CL49" s="105"/>
      <c r="CM49" s="113">
        <f t="shared" si="37"/>
        <v>0</v>
      </c>
      <c r="CN49" s="102"/>
      <c r="CO49" s="102"/>
      <c r="CP49" s="103"/>
      <c r="CQ49" s="99"/>
      <c r="CR49" s="99"/>
      <c r="CS49" s="99"/>
      <c r="CT49" s="99"/>
      <c r="CU49" s="99"/>
      <c r="CV49" s="99"/>
      <c r="CW49" s="99"/>
      <c r="CX49" s="99"/>
      <c r="CY49" s="99"/>
      <c r="CZ49" s="99"/>
      <c r="DA49" s="99"/>
      <c r="DB49" s="99"/>
      <c r="DC49" s="99"/>
      <c r="DD49" s="99"/>
      <c r="DE49" s="99"/>
      <c r="DF49" s="99"/>
      <c r="DG49" s="99"/>
      <c r="DH49" s="99"/>
      <c r="DI49" s="99"/>
      <c r="DJ49" s="99"/>
      <c r="DK49" s="99"/>
      <c r="DL49" s="99"/>
    </row>
    <row r="50" spans="1:116">
      <c r="A50" s="56"/>
      <c r="B50" s="433" t="s">
        <v>153</v>
      </c>
      <c r="C50" s="424">
        <f t="shared" si="38"/>
        <v>36195200</v>
      </c>
      <c r="D50" s="113">
        <f t="shared" si="33"/>
        <v>7221250</v>
      </c>
      <c r="E50" s="84"/>
      <c r="F50" s="84"/>
      <c r="G50" s="84">
        <v>1992250</v>
      </c>
      <c r="H50" s="88">
        <v>5225000</v>
      </c>
      <c r="I50" s="88"/>
      <c r="J50" s="88"/>
      <c r="K50" s="84"/>
      <c r="L50" s="84"/>
      <c r="M50" s="88"/>
      <c r="N50" s="88"/>
      <c r="O50" s="88"/>
      <c r="P50" s="84"/>
      <c r="Q50" s="88"/>
      <c r="R50" s="88"/>
      <c r="S50" s="88">
        <v>4000</v>
      </c>
      <c r="T50" s="85"/>
      <c r="U50" s="113">
        <f t="shared" si="34"/>
        <v>28305000</v>
      </c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>
        <v>28305000</v>
      </c>
      <c r="AH50" s="100"/>
      <c r="AI50" s="100"/>
      <c r="AJ50" s="100"/>
      <c r="AK50" s="100"/>
      <c r="AL50" s="100"/>
      <c r="AM50" s="100"/>
      <c r="AN50" s="100"/>
      <c r="AO50" s="101"/>
      <c r="AP50" s="113">
        <f t="shared" si="35"/>
        <v>463950</v>
      </c>
      <c r="AQ50" s="102">
        <v>49500</v>
      </c>
      <c r="AR50" s="102">
        <v>156500</v>
      </c>
      <c r="AS50" s="102"/>
      <c r="AT50" s="102"/>
      <c r="AU50" s="103">
        <v>6000</v>
      </c>
      <c r="AV50" s="104"/>
      <c r="AW50" s="102">
        <v>193950</v>
      </c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>
        <v>22000</v>
      </c>
      <c r="BI50" s="102">
        <v>36000</v>
      </c>
      <c r="BJ50" s="102"/>
      <c r="BK50" s="102"/>
      <c r="BL50" s="102"/>
      <c r="BM50" s="102"/>
      <c r="BN50" s="102"/>
      <c r="BO50" s="113">
        <f t="shared" si="36"/>
        <v>0</v>
      </c>
      <c r="BP50" s="102"/>
      <c r="BQ50" s="102"/>
      <c r="BR50" s="102"/>
      <c r="BS50" s="103"/>
      <c r="BT50" s="105"/>
      <c r="BU50" s="105"/>
      <c r="BV50" s="105"/>
      <c r="BW50" s="105"/>
      <c r="BX50" s="105"/>
      <c r="BY50" s="105"/>
      <c r="BZ50" s="105"/>
      <c r="CA50" s="105"/>
      <c r="CB50" s="105"/>
      <c r="CC50" s="105"/>
      <c r="CD50" s="105"/>
      <c r="CE50" s="105"/>
      <c r="CF50" s="105"/>
      <c r="CG50" s="106"/>
      <c r="CH50" s="105"/>
      <c r="CI50" s="105"/>
      <c r="CJ50" s="105"/>
      <c r="CK50" s="105"/>
      <c r="CL50" s="105"/>
      <c r="CM50" s="113">
        <f t="shared" si="37"/>
        <v>205000</v>
      </c>
      <c r="CN50" s="102"/>
      <c r="CO50" s="102">
        <v>205000</v>
      </c>
      <c r="CP50" s="103"/>
      <c r="CQ50" s="99"/>
      <c r="CR50" s="99"/>
      <c r="CS50" s="99"/>
      <c r="CT50" s="99"/>
      <c r="CU50" s="99"/>
      <c r="CV50" s="99"/>
      <c r="CW50" s="99"/>
      <c r="CX50" s="99"/>
      <c r="CY50" s="99"/>
      <c r="CZ50" s="99"/>
      <c r="DA50" s="99"/>
      <c r="DB50" s="99"/>
      <c r="DC50" s="99"/>
      <c r="DD50" s="99"/>
      <c r="DE50" s="99"/>
      <c r="DF50" s="99"/>
      <c r="DG50" s="99"/>
      <c r="DH50" s="99"/>
      <c r="DI50" s="99"/>
      <c r="DJ50" s="99"/>
      <c r="DK50" s="99"/>
      <c r="DL50" s="99"/>
    </row>
    <row r="51" spans="1:116">
      <c r="A51" s="56"/>
      <c r="B51" s="433" t="s">
        <v>154</v>
      </c>
      <c r="C51" s="424">
        <f t="shared" si="38"/>
        <v>9040000</v>
      </c>
      <c r="D51" s="113">
        <f t="shared" si="33"/>
        <v>0</v>
      </c>
      <c r="E51" s="84"/>
      <c r="F51" s="84"/>
      <c r="G51" s="84"/>
      <c r="H51" s="88"/>
      <c r="I51" s="88"/>
      <c r="J51" s="88"/>
      <c r="K51" s="84"/>
      <c r="L51" s="84"/>
      <c r="M51" s="88"/>
      <c r="N51" s="88"/>
      <c r="O51" s="88"/>
      <c r="P51" s="84"/>
      <c r="Q51" s="88"/>
      <c r="R51" s="88"/>
      <c r="S51" s="88"/>
      <c r="T51" s="85"/>
      <c r="U51" s="113">
        <f t="shared" si="34"/>
        <v>6400000</v>
      </c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>
        <v>6400000</v>
      </c>
      <c r="AH51" s="100"/>
      <c r="AI51" s="100"/>
      <c r="AJ51" s="100"/>
      <c r="AK51" s="100"/>
      <c r="AL51" s="100"/>
      <c r="AM51" s="100"/>
      <c r="AN51" s="100"/>
      <c r="AO51" s="101"/>
      <c r="AP51" s="113">
        <f t="shared" si="35"/>
        <v>2640000</v>
      </c>
      <c r="AQ51" s="102"/>
      <c r="AR51" s="102">
        <v>200000</v>
      </c>
      <c r="AS51" s="102"/>
      <c r="AT51" s="102"/>
      <c r="AU51" s="103">
        <v>480000</v>
      </c>
      <c r="AV51" s="104"/>
      <c r="AW51" s="102">
        <v>200000</v>
      </c>
      <c r="AX51" s="102"/>
      <c r="AY51" s="102"/>
      <c r="AZ51" s="102"/>
      <c r="BA51" s="102"/>
      <c r="BB51" s="102">
        <v>50000</v>
      </c>
      <c r="BC51" s="102"/>
      <c r="BD51" s="102"/>
      <c r="BE51" s="102"/>
      <c r="BF51" s="102"/>
      <c r="BG51" s="102"/>
      <c r="BH51" s="102"/>
      <c r="BI51" s="102">
        <v>1710000</v>
      </c>
      <c r="BJ51" s="102"/>
      <c r="BK51" s="102"/>
      <c r="BL51" s="102"/>
      <c r="BM51" s="102"/>
      <c r="BN51" s="102"/>
      <c r="BO51" s="113">
        <f t="shared" si="36"/>
        <v>0</v>
      </c>
      <c r="BP51" s="102"/>
      <c r="BQ51" s="102"/>
      <c r="BR51" s="102"/>
      <c r="BS51" s="103"/>
      <c r="BT51" s="105"/>
      <c r="BU51" s="105"/>
      <c r="BV51" s="105"/>
      <c r="BW51" s="105"/>
      <c r="BX51" s="105"/>
      <c r="BY51" s="105"/>
      <c r="BZ51" s="105"/>
      <c r="CA51" s="105"/>
      <c r="CB51" s="105"/>
      <c r="CC51" s="105"/>
      <c r="CD51" s="105"/>
      <c r="CE51" s="105"/>
      <c r="CF51" s="105"/>
      <c r="CG51" s="106"/>
      <c r="CH51" s="105"/>
      <c r="CI51" s="105"/>
      <c r="CJ51" s="105"/>
      <c r="CK51" s="105"/>
      <c r="CL51" s="105"/>
      <c r="CM51" s="113">
        <f t="shared" si="37"/>
        <v>0</v>
      </c>
      <c r="CN51" s="102"/>
      <c r="CO51" s="102"/>
      <c r="CP51" s="103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  <c r="DL51" s="99"/>
    </row>
    <row r="52" spans="1:116">
      <c r="A52" s="56"/>
      <c r="B52" s="433" t="s">
        <v>155</v>
      </c>
      <c r="C52" s="424">
        <f t="shared" si="38"/>
        <v>18732981.5</v>
      </c>
      <c r="D52" s="113">
        <f t="shared" si="33"/>
        <v>18702009.800000001</v>
      </c>
      <c r="E52" s="84"/>
      <c r="F52" s="84"/>
      <c r="G52" s="84"/>
      <c r="H52" s="88"/>
      <c r="I52" s="88"/>
      <c r="J52" s="88"/>
      <c r="K52" s="84"/>
      <c r="L52" s="84"/>
      <c r="M52" s="88"/>
      <c r="N52" s="88"/>
      <c r="O52" s="88"/>
      <c r="P52" s="84"/>
      <c r="Q52" s="88"/>
      <c r="R52" s="88"/>
      <c r="S52" s="88"/>
      <c r="T52" s="85">
        <v>18702009.800000001</v>
      </c>
      <c r="U52" s="113">
        <f t="shared" si="34"/>
        <v>0</v>
      </c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0"/>
      <c r="AO52" s="101"/>
      <c r="AP52" s="113">
        <f t="shared" si="35"/>
        <v>30971.7</v>
      </c>
      <c r="AQ52" s="102"/>
      <c r="AR52" s="102"/>
      <c r="AS52" s="102"/>
      <c r="AT52" s="102"/>
      <c r="AU52" s="103"/>
      <c r="AV52" s="104"/>
      <c r="AW52" s="102">
        <v>30971.7</v>
      </c>
      <c r="AX52" s="102"/>
      <c r="AY52" s="102"/>
      <c r="AZ52" s="102"/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2"/>
      <c r="BL52" s="102"/>
      <c r="BM52" s="102"/>
      <c r="BN52" s="102"/>
      <c r="BO52" s="113">
        <f t="shared" si="36"/>
        <v>0</v>
      </c>
      <c r="BP52" s="102"/>
      <c r="BQ52" s="102"/>
      <c r="BR52" s="102"/>
      <c r="BS52" s="103"/>
      <c r="BT52" s="105"/>
      <c r="BU52" s="105"/>
      <c r="BV52" s="105"/>
      <c r="BW52" s="105"/>
      <c r="BX52" s="105"/>
      <c r="BY52" s="105"/>
      <c r="BZ52" s="105"/>
      <c r="CA52" s="105"/>
      <c r="CB52" s="105"/>
      <c r="CC52" s="105"/>
      <c r="CD52" s="105"/>
      <c r="CE52" s="105"/>
      <c r="CF52" s="105"/>
      <c r="CG52" s="106"/>
      <c r="CH52" s="105"/>
      <c r="CI52" s="105"/>
      <c r="CJ52" s="105"/>
      <c r="CK52" s="105"/>
      <c r="CL52" s="105"/>
      <c r="CM52" s="113">
        <f t="shared" si="37"/>
        <v>0</v>
      </c>
      <c r="CN52" s="102"/>
      <c r="CO52" s="102"/>
      <c r="CP52" s="103"/>
      <c r="CQ52" s="99"/>
      <c r="CR52" s="99"/>
      <c r="CS52" s="99"/>
      <c r="CT52" s="99"/>
      <c r="CU52" s="99"/>
      <c r="CV52" s="99"/>
      <c r="CW52" s="99"/>
      <c r="CX52" s="99"/>
      <c r="CY52" s="99"/>
      <c r="CZ52" s="99"/>
      <c r="DA52" s="99"/>
      <c r="DB52" s="99"/>
      <c r="DC52" s="99"/>
      <c r="DD52" s="99"/>
      <c r="DE52" s="99"/>
      <c r="DF52" s="99"/>
      <c r="DG52" s="99"/>
      <c r="DH52" s="99"/>
      <c r="DI52" s="99"/>
      <c r="DJ52" s="99"/>
      <c r="DK52" s="99"/>
      <c r="DL52" s="99"/>
    </row>
    <row r="53" spans="1:116">
      <c r="A53" s="56"/>
      <c r="B53" s="433" t="s">
        <v>156</v>
      </c>
      <c r="C53" s="424">
        <f t="shared" si="38"/>
        <v>7139160</v>
      </c>
      <c r="D53" s="113">
        <f t="shared" si="33"/>
        <v>0</v>
      </c>
      <c r="E53" s="84"/>
      <c r="F53" s="84"/>
      <c r="G53" s="84"/>
      <c r="H53" s="88"/>
      <c r="I53" s="88"/>
      <c r="J53" s="88"/>
      <c r="K53" s="84"/>
      <c r="L53" s="84"/>
      <c r="M53" s="88"/>
      <c r="N53" s="88"/>
      <c r="O53" s="88"/>
      <c r="P53" s="84"/>
      <c r="Q53" s="88"/>
      <c r="R53" s="88"/>
      <c r="S53" s="88"/>
      <c r="T53" s="85"/>
      <c r="U53" s="113">
        <f t="shared" si="34"/>
        <v>0</v>
      </c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0"/>
      <c r="AO53" s="101"/>
      <c r="AP53" s="113">
        <f t="shared" si="35"/>
        <v>7139160</v>
      </c>
      <c r="AQ53" s="102">
        <v>275000</v>
      </c>
      <c r="AR53" s="102">
        <v>1488250</v>
      </c>
      <c r="AS53" s="102"/>
      <c r="AT53" s="102"/>
      <c r="AU53" s="103">
        <v>1251250</v>
      </c>
      <c r="AV53" s="104">
        <v>457250</v>
      </c>
      <c r="AW53" s="102">
        <v>1940550</v>
      </c>
      <c r="AX53" s="102"/>
      <c r="AY53" s="102"/>
      <c r="AZ53" s="102"/>
      <c r="BA53" s="102"/>
      <c r="BB53" s="102">
        <v>683000</v>
      </c>
      <c r="BC53" s="102"/>
      <c r="BD53" s="102"/>
      <c r="BE53" s="102"/>
      <c r="BF53" s="102"/>
      <c r="BG53" s="102"/>
      <c r="BH53" s="102"/>
      <c r="BI53" s="102">
        <v>1043860</v>
      </c>
      <c r="BJ53" s="102"/>
      <c r="BK53" s="102"/>
      <c r="BL53" s="102"/>
      <c r="BM53" s="102"/>
      <c r="BN53" s="102"/>
      <c r="BO53" s="113">
        <f t="shared" si="36"/>
        <v>0</v>
      </c>
      <c r="BP53" s="102"/>
      <c r="BQ53" s="102"/>
      <c r="BR53" s="102"/>
      <c r="BS53" s="103"/>
      <c r="BT53" s="105"/>
      <c r="BU53" s="105"/>
      <c r="BV53" s="105"/>
      <c r="BW53" s="105"/>
      <c r="BX53" s="105"/>
      <c r="BY53" s="105"/>
      <c r="BZ53" s="105"/>
      <c r="CA53" s="105"/>
      <c r="CB53" s="105"/>
      <c r="CC53" s="105"/>
      <c r="CD53" s="105"/>
      <c r="CE53" s="105"/>
      <c r="CF53" s="105"/>
      <c r="CG53" s="106"/>
      <c r="CH53" s="105"/>
      <c r="CI53" s="105"/>
      <c r="CJ53" s="105"/>
      <c r="CK53" s="105"/>
      <c r="CL53" s="105"/>
      <c r="CM53" s="113">
        <f t="shared" si="37"/>
        <v>0</v>
      </c>
      <c r="CN53" s="102"/>
      <c r="CO53" s="102"/>
      <c r="CP53" s="103"/>
      <c r="CQ53" s="99"/>
      <c r="CR53" s="99"/>
      <c r="CS53" s="99"/>
      <c r="CT53" s="99"/>
      <c r="CU53" s="99"/>
      <c r="CV53" s="99"/>
      <c r="CW53" s="99"/>
      <c r="CX53" s="99"/>
      <c r="CY53" s="99"/>
      <c r="CZ53" s="99"/>
      <c r="DA53" s="99"/>
      <c r="DB53" s="99"/>
      <c r="DC53" s="99"/>
      <c r="DD53" s="99"/>
      <c r="DE53" s="99"/>
      <c r="DF53" s="99"/>
      <c r="DG53" s="99"/>
      <c r="DH53" s="99"/>
      <c r="DI53" s="99"/>
      <c r="DJ53" s="99"/>
      <c r="DK53" s="99"/>
      <c r="DL53" s="99"/>
    </row>
    <row r="54" spans="1:116">
      <c r="A54" s="56"/>
      <c r="B54" s="433" t="s">
        <v>157</v>
      </c>
      <c r="C54" s="424">
        <f t="shared" si="38"/>
        <v>34540500</v>
      </c>
      <c r="D54" s="113">
        <f t="shared" si="33"/>
        <v>0</v>
      </c>
      <c r="E54" s="84"/>
      <c r="F54" s="84"/>
      <c r="G54" s="84"/>
      <c r="H54" s="88"/>
      <c r="I54" s="88"/>
      <c r="J54" s="88"/>
      <c r="K54" s="84"/>
      <c r="L54" s="84"/>
      <c r="M54" s="88"/>
      <c r="N54" s="88"/>
      <c r="O54" s="88"/>
      <c r="P54" s="84"/>
      <c r="Q54" s="88"/>
      <c r="R54" s="88"/>
      <c r="S54" s="88"/>
      <c r="T54" s="85"/>
      <c r="U54" s="113">
        <f t="shared" si="34"/>
        <v>0</v>
      </c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  <c r="AN54" s="100"/>
      <c r="AO54" s="101"/>
      <c r="AP54" s="113">
        <f t="shared" si="35"/>
        <v>9196000</v>
      </c>
      <c r="AQ54" s="102">
        <v>2301000</v>
      </c>
      <c r="AR54" s="102">
        <v>4795500</v>
      </c>
      <c r="AS54" s="102"/>
      <c r="AT54" s="102"/>
      <c r="AU54" s="103"/>
      <c r="AV54" s="104"/>
      <c r="AW54" s="102">
        <v>2099500</v>
      </c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13">
        <f t="shared" si="36"/>
        <v>243500</v>
      </c>
      <c r="BP54" s="102">
        <v>117000</v>
      </c>
      <c r="BQ54" s="102">
        <v>126500</v>
      </c>
      <c r="BR54" s="102"/>
      <c r="BS54" s="103"/>
      <c r="BT54" s="105"/>
      <c r="BU54" s="105"/>
      <c r="BV54" s="105"/>
      <c r="BW54" s="105"/>
      <c r="BX54" s="105"/>
      <c r="BY54" s="105"/>
      <c r="BZ54" s="105"/>
      <c r="CA54" s="105"/>
      <c r="CB54" s="105"/>
      <c r="CC54" s="105"/>
      <c r="CD54" s="105"/>
      <c r="CE54" s="105"/>
      <c r="CF54" s="105"/>
      <c r="CG54" s="106"/>
      <c r="CH54" s="105"/>
      <c r="CI54" s="105"/>
      <c r="CJ54" s="105"/>
      <c r="CK54" s="105"/>
      <c r="CL54" s="105"/>
      <c r="CM54" s="113">
        <f t="shared" si="37"/>
        <v>25101000</v>
      </c>
      <c r="CN54" s="102">
        <v>3458000</v>
      </c>
      <c r="CO54" s="102">
        <v>21643000</v>
      </c>
      <c r="CP54" s="103"/>
      <c r="CQ54" s="99"/>
      <c r="CR54" s="99"/>
      <c r="CS54" s="99"/>
      <c r="CT54" s="99"/>
      <c r="CU54" s="99"/>
      <c r="CV54" s="99"/>
      <c r="CW54" s="99"/>
      <c r="CX54" s="99"/>
      <c r="CY54" s="99"/>
      <c r="CZ54" s="99"/>
      <c r="DA54" s="99"/>
      <c r="DB54" s="99"/>
      <c r="DC54" s="99"/>
      <c r="DD54" s="99"/>
      <c r="DE54" s="99"/>
      <c r="DF54" s="99"/>
      <c r="DG54" s="99"/>
      <c r="DH54" s="99"/>
      <c r="DI54" s="99"/>
      <c r="DJ54" s="99"/>
      <c r="DK54" s="99"/>
      <c r="DL54" s="99"/>
    </row>
    <row r="55" spans="1:116">
      <c r="A55" s="34">
        <v>5</v>
      </c>
      <c r="B55" s="116" t="s">
        <v>158</v>
      </c>
      <c r="C55" s="429">
        <f>SUM(C56:C64)</f>
        <v>678721179.5</v>
      </c>
      <c r="D55" s="117">
        <f>SUM(D56:D64)</f>
        <v>104674618.8</v>
      </c>
      <c r="E55" s="118">
        <f t="shared" ref="E55:S55" si="39">SUM(E56:E64)</f>
        <v>0</v>
      </c>
      <c r="F55" s="118">
        <f t="shared" si="39"/>
        <v>0</v>
      </c>
      <c r="G55" s="118">
        <f t="shared" si="39"/>
        <v>12550550</v>
      </c>
      <c r="H55" s="118">
        <f t="shared" si="39"/>
        <v>29884100</v>
      </c>
      <c r="I55" s="118">
        <f t="shared" si="39"/>
        <v>0</v>
      </c>
      <c r="J55" s="118">
        <f t="shared" si="39"/>
        <v>0</v>
      </c>
      <c r="K55" s="118">
        <f t="shared" si="39"/>
        <v>97000</v>
      </c>
      <c r="L55" s="118">
        <f t="shared" si="39"/>
        <v>0</v>
      </c>
      <c r="M55" s="118">
        <f t="shared" si="39"/>
        <v>0</v>
      </c>
      <c r="N55" s="118">
        <f t="shared" si="39"/>
        <v>0</v>
      </c>
      <c r="O55" s="118">
        <f t="shared" si="39"/>
        <v>0</v>
      </c>
      <c r="P55" s="118">
        <f t="shared" si="39"/>
        <v>0</v>
      </c>
      <c r="Q55" s="118">
        <f t="shared" si="39"/>
        <v>0</v>
      </c>
      <c r="R55" s="118">
        <f t="shared" si="39"/>
        <v>0</v>
      </c>
      <c r="S55" s="118">
        <f t="shared" si="39"/>
        <v>11000</v>
      </c>
      <c r="T55" s="119">
        <f>SUM(T56:T64)</f>
        <v>62131968.799999997</v>
      </c>
      <c r="U55" s="120">
        <f>SUM(U56:U64)</f>
        <v>297884290</v>
      </c>
      <c r="V55" s="121">
        <f t="shared" ref="V55:AA55" si="40">SUM(V56:V64)</f>
        <v>0</v>
      </c>
      <c r="W55" s="121">
        <f t="shared" si="40"/>
        <v>0</v>
      </c>
      <c r="X55" s="121">
        <f t="shared" si="40"/>
        <v>0</v>
      </c>
      <c r="Y55" s="121">
        <f t="shared" si="40"/>
        <v>7500</v>
      </c>
      <c r="Z55" s="121">
        <f t="shared" si="40"/>
        <v>0</v>
      </c>
      <c r="AA55" s="121">
        <f t="shared" si="40"/>
        <v>319090</v>
      </c>
      <c r="AB55" s="129">
        <f>SUM(AB56:AB64)</f>
        <v>0</v>
      </c>
      <c r="AC55" s="129">
        <f t="shared" ref="AC55:AN55" si="41">SUM(AC56:AC64)</f>
        <v>0</v>
      </c>
      <c r="AD55" s="129">
        <f t="shared" si="41"/>
        <v>0</v>
      </c>
      <c r="AE55" s="129">
        <f t="shared" si="41"/>
        <v>0</v>
      </c>
      <c r="AF55" s="129">
        <f t="shared" si="41"/>
        <v>0</v>
      </c>
      <c r="AG55" s="129">
        <f t="shared" si="41"/>
        <v>297557700</v>
      </c>
      <c r="AH55" s="129">
        <f t="shared" si="41"/>
        <v>0</v>
      </c>
      <c r="AI55" s="129">
        <f t="shared" si="41"/>
        <v>0</v>
      </c>
      <c r="AJ55" s="129">
        <f t="shared" si="41"/>
        <v>0</v>
      </c>
      <c r="AK55" s="129">
        <f t="shared" si="41"/>
        <v>0</v>
      </c>
      <c r="AL55" s="129">
        <f t="shared" si="41"/>
        <v>0</v>
      </c>
      <c r="AM55" s="129">
        <f t="shared" si="41"/>
        <v>0</v>
      </c>
      <c r="AN55" s="129">
        <f t="shared" si="41"/>
        <v>0</v>
      </c>
      <c r="AO55" s="130">
        <v>0</v>
      </c>
      <c r="AP55" s="131">
        <f>SUM(AP56:AP64)</f>
        <v>153768630.69999999</v>
      </c>
      <c r="AQ55" s="129">
        <f t="shared" ref="AQ55:BN55" si="42">SUM(AQ56:AQ64)</f>
        <v>31895150</v>
      </c>
      <c r="AR55" s="129">
        <f t="shared" si="42"/>
        <v>44360442</v>
      </c>
      <c r="AS55" s="129">
        <f t="shared" si="42"/>
        <v>0</v>
      </c>
      <c r="AT55" s="129">
        <f t="shared" si="42"/>
        <v>0</v>
      </c>
      <c r="AU55" s="129">
        <f t="shared" si="42"/>
        <v>17760805</v>
      </c>
      <c r="AV55" s="129">
        <f t="shared" si="42"/>
        <v>1231350</v>
      </c>
      <c r="AW55" s="129">
        <f t="shared" si="42"/>
        <v>40645528.700000003</v>
      </c>
      <c r="AX55" s="129">
        <f t="shared" si="42"/>
        <v>0</v>
      </c>
      <c r="AY55" s="129">
        <f t="shared" si="42"/>
        <v>0</v>
      </c>
      <c r="AZ55" s="129">
        <f t="shared" si="42"/>
        <v>0</v>
      </c>
      <c r="BA55" s="129">
        <f t="shared" si="42"/>
        <v>0</v>
      </c>
      <c r="BB55" s="129">
        <f t="shared" si="42"/>
        <v>2973750</v>
      </c>
      <c r="BC55" s="129">
        <f t="shared" si="42"/>
        <v>0</v>
      </c>
      <c r="BD55" s="129">
        <f t="shared" si="42"/>
        <v>0</v>
      </c>
      <c r="BE55" s="129">
        <f t="shared" si="42"/>
        <v>0</v>
      </c>
      <c r="BF55" s="129">
        <f t="shared" si="42"/>
        <v>0</v>
      </c>
      <c r="BG55" s="129">
        <f t="shared" si="42"/>
        <v>0</v>
      </c>
      <c r="BH55" s="129">
        <f t="shared" si="42"/>
        <v>1348500</v>
      </c>
      <c r="BI55" s="129">
        <f t="shared" si="42"/>
        <v>11137905</v>
      </c>
      <c r="BJ55" s="129">
        <f t="shared" si="42"/>
        <v>524100</v>
      </c>
      <c r="BK55" s="129">
        <f t="shared" si="42"/>
        <v>0</v>
      </c>
      <c r="BL55" s="129">
        <f t="shared" si="42"/>
        <v>1891100</v>
      </c>
      <c r="BM55" s="129">
        <f t="shared" si="42"/>
        <v>0</v>
      </c>
      <c r="BN55" s="129">
        <f t="shared" si="42"/>
        <v>0</v>
      </c>
      <c r="BO55" s="131">
        <f>SUM(BO56:BO64)</f>
        <v>21319090</v>
      </c>
      <c r="BP55" s="129">
        <f>SUM(BP56:BP64)</f>
        <v>20468100</v>
      </c>
      <c r="BQ55" s="129">
        <f>SUM(BQ56:BQ64)</f>
        <v>850990</v>
      </c>
      <c r="BR55" s="129">
        <f>SUM(BR56:BR64)</f>
        <v>0</v>
      </c>
      <c r="BS55" s="129">
        <f>SUM(BS56:BS64)</f>
        <v>0</v>
      </c>
      <c r="BT55" s="132">
        <v>0</v>
      </c>
      <c r="BU55" s="132">
        <v>0</v>
      </c>
      <c r="BV55" s="132">
        <v>0</v>
      </c>
      <c r="BW55" s="132">
        <v>0</v>
      </c>
      <c r="BX55" s="132">
        <v>0</v>
      </c>
      <c r="BY55" s="132">
        <v>0</v>
      </c>
      <c r="BZ55" s="132">
        <v>0</v>
      </c>
      <c r="CA55" s="132">
        <v>0</v>
      </c>
      <c r="CB55" s="132">
        <v>0</v>
      </c>
      <c r="CC55" s="132">
        <v>0</v>
      </c>
      <c r="CD55" s="132">
        <v>0</v>
      </c>
      <c r="CE55" s="132">
        <v>0</v>
      </c>
      <c r="CF55" s="132">
        <v>0</v>
      </c>
      <c r="CG55" s="132">
        <v>0</v>
      </c>
      <c r="CH55" s="132">
        <v>0</v>
      </c>
      <c r="CI55" s="132">
        <v>0</v>
      </c>
      <c r="CJ55" s="132">
        <v>0</v>
      </c>
      <c r="CK55" s="132">
        <v>0</v>
      </c>
      <c r="CL55" s="132">
        <v>0</v>
      </c>
      <c r="CM55" s="131">
        <f>SUM(CM56:CM64)</f>
        <v>101074550</v>
      </c>
      <c r="CN55" s="129">
        <f>SUM(CN56:CN64)</f>
        <v>13286000</v>
      </c>
      <c r="CO55" s="129">
        <f>SUM(CO56:CO64)</f>
        <v>87788550</v>
      </c>
      <c r="CP55" s="129">
        <f>SUM(CP56:CP64)</f>
        <v>0</v>
      </c>
      <c r="CQ55" s="99"/>
      <c r="CR55" s="99"/>
      <c r="CS55" s="99"/>
      <c r="CT55" s="99"/>
      <c r="CU55" s="99"/>
      <c r="CV55" s="99"/>
      <c r="CW55" s="99"/>
      <c r="CX55" s="99"/>
      <c r="CY55" s="99"/>
      <c r="CZ55" s="99"/>
      <c r="DA55" s="99"/>
      <c r="DB55" s="99"/>
      <c r="DC55" s="99"/>
      <c r="DD55" s="99"/>
      <c r="DE55" s="99"/>
      <c r="DF55" s="99"/>
      <c r="DG55" s="99"/>
      <c r="DH55" s="99"/>
      <c r="DI55" s="99"/>
      <c r="DJ55" s="99"/>
      <c r="DK55" s="99"/>
      <c r="DL55" s="99"/>
    </row>
    <row r="56" spans="1:116">
      <c r="A56" s="56"/>
      <c r="B56" s="122" t="s">
        <v>149</v>
      </c>
      <c r="C56" s="425">
        <f>D56+U56+AP56+BO56+CM56</f>
        <v>3728400</v>
      </c>
      <c r="D56" s="123">
        <f>SUM(E56:T56)</f>
        <v>471700</v>
      </c>
      <c r="E56" s="121">
        <f>E16+E26+E36+E46</f>
        <v>0</v>
      </c>
      <c r="F56" s="121"/>
      <c r="G56" s="121">
        <f t="shared" ref="G56:T64" si="43">G16+G26+G36+G46</f>
        <v>170000</v>
      </c>
      <c r="H56" s="121">
        <f t="shared" si="43"/>
        <v>0</v>
      </c>
      <c r="I56" s="121">
        <f t="shared" si="43"/>
        <v>0</v>
      </c>
      <c r="J56" s="121">
        <f t="shared" si="43"/>
        <v>0</v>
      </c>
      <c r="K56" s="121">
        <f t="shared" si="43"/>
        <v>97000</v>
      </c>
      <c r="L56" s="121">
        <f t="shared" si="43"/>
        <v>0</v>
      </c>
      <c r="M56" s="121">
        <f t="shared" si="43"/>
        <v>0</v>
      </c>
      <c r="N56" s="121">
        <f t="shared" si="43"/>
        <v>0</v>
      </c>
      <c r="O56" s="121">
        <f t="shared" si="43"/>
        <v>0</v>
      </c>
      <c r="P56" s="121">
        <f t="shared" si="43"/>
        <v>0</v>
      </c>
      <c r="Q56" s="121">
        <f t="shared" si="43"/>
        <v>0</v>
      </c>
      <c r="R56" s="121">
        <f t="shared" si="43"/>
        <v>0</v>
      </c>
      <c r="S56" s="121">
        <f t="shared" si="43"/>
        <v>0</v>
      </c>
      <c r="T56" s="121">
        <f t="shared" si="43"/>
        <v>204700</v>
      </c>
      <c r="U56" s="123">
        <f t="shared" ref="U56:U64" si="44">SUM(V56:AN56)</f>
        <v>0</v>
      </c>
      <c r="V56" s="121">
        <f t="shared" ref="V56:AN64" si="45">V16+V26+V36+V46</f>
        <v>0</v>
      </c>
      <c r="W56" s="121">
        <f t="shared" si="45"/>
        <v>0</v>
      </c>
      <c r="X56" s="121">
        <f t="shared" si="45"/>
        <v>0</v>
      </c>
      <c r="Y56" s="121">
        <f t="shared" si="45"/>
        <v>0</v>
      </c>
      <c r="Z56" s="121">
        <f t="shared" si="45"/>
        <v>0</v>
      </c>
      <c r="AA56" s="121">
        <f t="shared" si="45"/>
        <v>0</v>
      </c>
      <c r="AB56" s="121">
        <f t="shared" si="45"/>
        <v>0</v>
      </c>
      <c r="AC56" s="121">
        <f t="shared" si="45"/>
        <v>0</v>
      </c>
      <c r="AD56" s="121">
        <f t="shared" si="45"/>
        <v>0</v>
      </c>
      <c r="AE56" s="121">
        <f t="shared" si="45"/>
        <v>0</v>
      </c>
      <c r="AF56" s="121">
        <f t="shared" si="45"/>
        <v>0</v>
      </c>
      <c r="AG56" s="121">
        <f t="shared" si="45"/>
        <v>0</v>
      </c>
      <c r="AH56" s="121">
        <f t="shared" si="45"/>
        <v>0</v>
      </c>
      <c r="AI56" s="121">
        <f t="shared" si="45"/>
        <v>0</v>
      </c>
      <c r="AJ56" s="121">
        <f t="shared" si="45"/>
        <v>0</v>
      </c>
      <c r="AK56" s="121">
        <f t="shared" si="45"/>
        <v>0</v>
      </c>
      <c r="AL56" s="121">
        <f t="shared" si="45"/>
        <v>0</v>
      </c>
      <c r="AM56" s="121">
        <f t="shared" si="45"/>
        <v>0</v>
      </c>
      <c r="AN56" s="121">
        <f t="shared" si="45"/>
        <v>0</v>
      </c>
      <c r="AO56" s="124"/>
      <c r="AP56" s="151">
        <f>AP16+AP26+AP36+AP46</f>
        <v>3256700</v>
      </c>
      <c r="AQ56" s="121">
        <f t="shared" ref="AP56:BS64" si="46">AQ16+AQ26+AQ36+AQ46</f>
        <v>0</v>
      </c>
      <c r="AR56" s="121">
        <f t="shared" si="46"/>
        <v>16000</v>
      </c>
      <c r="AS56" s="121">
        <f t="shared" si="46"/>
        <v>0</v>
      </c>
      <c r="AT56" s="121">
        <f t="shared" si="46"/>
        <v>0</v>
      </c>
      <c r="AU56" s="121">
        <f t="shared" si="46"/>
        <v>0</v>
      </c>
      <c r="AV56" s="121">
        <f t="shared" si="46"/>
        <v>0</v>
      </c>
      <c r="AW56" s="121">
        <f t="shared" si="46"/>
        <v>3240700</v>
      </c>
      <c r="AX56" s="121">
        <f t="shared" si="46"/>
        <v>0</v>
      </c>
      <c r="AY56" s="121">
        <f t="shared" si="46"/>
        <v>0</v>
      </c>
      <c r="AZ56" s="121">
        <f t="shared" si="46"/>
        <v>0</v>
      </c>
      <c r="BA56" s="121">
        <f t="shared" si="46"/>
        <v>0</v>
      </c>
      <c r="BB56" s="121">
        <f t="shared" si="46"/>
        <v>0</v>
      </c>
      <c r="BC56" s="121">
        <f t="shared" si="46"/>
        <v>0</v>
      </c>
      <c r="BD56" s="121">
        <f t="shared" si="46"/>
        <v>0</v>
      </c>
      <c r="BE56" s="121">
        <f t="shared" si="46"/>
        <v>0</v>
      </c>
      <c r="BF56" s="121">
        <f t="shared" si="46"/>
        <v>0</v>
      </c>
      <c r="BG56" s="121">
        <f t="shared" si="46"/>
        <v>0</v>
      </c>
      <c r="BH56" s="121">
        <f t="shared" si="46"/>
        <v>0</v>
      </c>
      <c r="BI56" s="121">
        <f t="shared" si="46"/>
        <v>0</v>
      </c>
      <c r="BJ56" s="121">
        <f t="shared" si="46"/>
        <v>0</v>
      </c>
      <c r="BK56" s="121">
        <f t="shared" si="46"/>
        <v>0</v>
      </c>
      <c r="BL56" s="121">
        <f t="shared" si="46"/>
        <v>0</v>
      </c>
      <c r="BM56" s="121">
        <f t="shared" si="46"/>
        <v>0</v>
      </c>
      <c r="BN56" s="121">
        <f t="shared" si="46"/>
        <v>0</v>
      </c>
      <c r="BO56" s="125">
        <f t="shared" si="46"/>
        <v>0</v>
      </c>
      <c r="BP56" s="121">
        <f t="shared" si="46"/>
        <v>0</v>
      </c>
      <c r="BQ56" s="121">
        <f t="shared" si="46"/>
        <v>0</v>
      </c>
      <c r="BR56" s="121">
        <f t="shared" si="46"/>
        <v>0</v>
      </c>
      <c r="BS56" s="126">
        <f t="shared" si="46"/>
        <v>0</v>
      </c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8"/>
      <c r="CH56" s="127"/>
      <c r="CI56" s="127"/>
      <c r="CJ56" s="127"/>
      <c r="CK56" s="127"/>
      <c r="CL56" s="127"/>
      <c r="CM56" s="121">
        <f t="shared" ref="CM56:CP64" si="47">CM16+CM26+CM36+CM46</f>
        <v>0</v>
      </c>
      <c r="CN56" s="121">
        <f t="shared" si="47"/>
        <v>0</v>
      </c>
      <c r="CO56" s="121">
        <f t="shared" si="47"/>
        <v>0</v>
      </c>
      <c r="CP56" s="121">
        <f t="shared" si="47"/>
        <v>0</v>
      </c>
      <c r="CQ56" s="99"/>
      <c r="CR56" s="99"/>
      <c r="CS56" s="99"/>
      <c r="CT56" s="99"/>
      <c r="CU56" s="99"/>
      <c r="CV56" s="99"/>
      <c r="CW56" s="99"/>
      <c r="CX56" s="99"/>
      <c r="CY56" s="99"/>
      <c r="CZ56" s="99"/>
      <c r="DA56" s="99"/>
      <c r="DB56" s="99"/>
      <c r="DC56" s="99"/>
      <c r="DD56" s="99"/>
      <c r="DE56" s="99"/>
      <c r="DF56" s="99"/>
      <c r="DG56" s="99"/>
      <c r="DH56" s="99"/>
      <c r="DI56" s="99"/>
      <c r="DJ56" s="99"/>
      <c r="DK56" s="99"/>
      <c r="DL56" s="99"/>
    </row>
    <row r="57" spans="1:116">
      <c r="A57" s="56"/>
      <c r="B57" s="122" t="s">
        <v>150</v>
      </c>
      <c r="C57" s="425">
        <f t="shared" ref="C57:C64" si="48">D57+U57+AP57+BO57+CM57</f>
        <v>19667778</v>
      </c>
      <c r="D57" s="123">
        <f>SUM(E57:T57)</f>
        <v>8388</v>
      </c>
      <c r="E57" s="121">
        <f t="shared" ref="E57:E64" si="49">E17+E27+E37+E47</f>
        <v>0</v>
      </c>
      <c r="F57" s="121"/>
      <c r="G57" s="121">
        <f t="shared" si="43"/>
        <v>0</v>
      </c>
      <c r="H57" s="121">
        <f t="shared" si="43"/>
        <v>0</v>
      </c>
      <c r="I57" s="121">
        <f t="shared" si="43"/>
        <v>0</v>
      </c>
      <c r="J57" s="121">
        <f t="shared" si="43"/>
        <v>0</v>
      </c>
      <c r="K57" s="121">
        <f t="shared" si="43"/>
        <v>0</v>
      </c>
      <c r="L57" s="121">
        <f t="shared" si="43"/>
        <v>0</v>
      </c>
      <c r="M57" s="121">
        <f t="shared" si="43"/>
        <v>0</v>
      </c>
      <c r="N57" s="121">
        <f t="shared" si="43"/>
        <v>0</v>
      </c>
      <c r="O57" s="121">
        <f t="shared" si="43"/>
        <v>0</v>
      </c>
      <c r="P57" s="121">
        <f t="shared" si="43"/>
        <v>0</v>
      </c>
      <c r="Q57" s="121">
        <f t="shared" si="43"/>
        <v>0</v>
      </c>
      <c r="R57" s="121">
        <f t="shared" si="43"/>
        <v>0</v>
      </c>
      <c r="S57" s="121">
        <f t="shared" si="43"/>
        <v>0</v>
      </c>
      <c r="T57" s="121">
        <f t="shared" si="43"/>
        <v>8388</v>
      </c>
      <c r="U57" s="123">
        <f t="shared" si="44"/>
        <v>0</v>
      </c>
      <c r="V57" s="121">
        <f t="shared" si="45"/>
        <v>0</v>
      </c>
      <c r="W57" s="121">
        <f t="shared" si="45"/>
        <v>0</v>
      </c>
      <c r="X57" s="121">
        <f t="shared" si="45"/>
        <v>0</v>
      </c>
      <c r="Y57" s="121">
        <f t="shared" si="45"/>
        <v>0</v>
      </c>
      <c r="Z57" s="121">
        <f t="shared" si="45"/>
        <v>0</v>
      </c>
      <c r="AA57" s="121">
        <f t="shared" si="45"/>
        <v>0</v>
      </c>
      <c r="AB57" s="121">
        <f t="shared" si="45"/>
        <v>0</v>
      </c>
      <c r="AC57" s="121">
        <f t="shared" si="45"/>
        <v>0</v>
      </c>
      <c r="AD57" s="121">
        <f t="shared" si="45"/>
        <v>0</v>
      </c>
      <c r="AE57" s="121">
        <f t="shared" si="45"/>
        <v>0</v>
      </c>
      <c r="AF57" s="121">
        <f t="shared" si="45"/>
        <v>0</v>
      </c>
      <c r="AG57" s="121">
        <f t="shared" si="45"/>
        <v>0</v>
      </c>
      <c r="AH57" s="121">
        <f t="shared" si="45"/>
        <v>0</v>
      </c>
      <c r="AI57" s="121">
        <f t="shared" si="45"/>
        <v>0</v>
      </c>
      <c r="AJ57" s="121">
        <f t="shared" si="45"/>
        <v>0</v>
      </c>
      <c r="AK57" s="121">
        <f t="shared" si="45"/>
        <v>0</v>
      </c>
      <c r="AL57" s="121">
        <f t="shared" si="45"/>
        <v>0</v>
      </c>
      <c r="AM57" s="121">
        <f t="shared" si="45"/>
        <v>0</v>
      </c>
      <c r="AN57" s="121">
        <f t="shared" si="45"/>
        <v>0</v>
      </c>
      <c r="AO57" s="124"/>
      <c r="AP57" s="151">
        <f t="shared" si="46"/>
        <v>17805400</v>
      </c>
      <c r="AQ57" s="121">
        <f t="shared" si="46"/>
        <v>2331000</v>
      </c>
      <c r="AR57" s="121">
        <f t="shared" si="46"/>
        <v>4039000</v>
      </c>
      <c r="AS57" s="121">
        <f t="shared" si="46"/>
        <v>0</v>
      </c>
      <c r="AT57" s="121">
        <f t="shared" si="46"/>
        <v>0</v>
      </c>
      <c r="AU57" s="121">
        <f t="shared" si="46"/>
        <v>1516500</v>
      </c>
      <c r="AV57" s="121">
        <f t="shared" si="46"/>
        <v>0</v>
      </c>
      <c r="AW57" s="121">
        <f t="shared" si="46"/>
        <v>4579200</v>
      </c>
      <c r="AX57" s="121">
        <f t="shared" si="46"/>
        <v>0</v>
      </c>
      <c r="AY57" s="121">
        <f t="shared" si="46"/>
        <v>0</v>
      </c>
      <c r="AZ57" s="121">
        <f t="shared" si="46"/>
        <v>0</v>
      </c>
      <c r="BA57" s="121">
        <f t="shared" si="46"/>
        <v>0</v>
      </c>
      <c r="BB57" s="121">
        <f t="shared" si="46"/>
        <v>376000</v>
      </c>
      <c r="BC57" s="121">
        <f t="shared" si="46"/>
        <v>0</v>
      </c>
      <c r="BD57" s="121">
        <f t="shared" si="46"/>
        <v>0</v>
      </c>
      <c r="BE57" s="121">
        <f t="shared" si="46"/>
        <v>0</v>
      </c>
      <c r="BF57" s="121">
        <f t="shared" si="46"/>
        <v>0</v>
      </c>
      <c r="BG57" s="121">
        <f t="shared" si="46"/>
        <v>0</v>
      </c>
      <c r="BH57" s="121">
        <f t="shared" si="46"/>
        <v>1020000</v>
      </c>
      <c r="BI57" s="121">
        <f t="shared" si="46"/>
        <v>1632000</v>
      </c>
      <c r="BJ57" s="121">
        <f t="shared" si="46"/>
        <v>484500</v>
      </c>
      <c r="BK57" s="121">
        <f t="shared" si="46"/>
        <v>0</v>
      </c>
      <c r="BL57" s="121">
        <f t="shared" si="46"/>
        <v>1827200</v>
      </c>
      <c r="BM57" s="121">
        <f t="shared" si="46"/>
        <v>0</v>
      </c>
      <c r="BN57" s="121">
        <f t="shared" si="46"/>
        <v>0</v>
      </c>
      <c r="BO57" s="125">
        <f t="shared" si="46"/>
        <v>1853990</v>
      </c>
      <c r="BP57" s="121">
        <f t="shared" si="46"/>
        <v>1440000</v>
      </c>
      <c r="BQ57" s="121">
        <f t="shared" si="46"/>
        <v>413990</v>
      </c>
      <c r="BR57" s="121">
        <f t="shared" si="46"/>
        <v>0</v>
      </c>
      <c r="BS57" s="126">
        <f t="shared" si="46"/>
        <v>0</v>
      </c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8"/>
      <c r="CH57" s="127"/>
      <c r="CI57" s="127"/>
      <c r="CJ57" s="127"/>
      <c r="CK57" s="127"/>
      <c r="CL57" s="127"/>
      <c r="CM57" s="121">
        <f t="shared" si="47"/>
        <v>0</v>
      </c>
      <c r="CN57" s="121">
        <f t="shared" si="47"/>
        <v>0</v>
      </c>
      <c r="CO57" s="121">
        <f t="shared" si="47"/>
        <v>0</v>
      </c>
      <c r="CP57" s="121">
        <f t="shared" si="47"/>
        <v>0</v>
      </c>
      <c r="CQ57" s="99"/>
      <c r="CR57" s="99"/>
      <c r="CS57" s="99"/>
      <c r="CT57" s="99"/>
      <c r="CU57" s="99"/>
      <c r="CV57" s="99"/>
      <c r="CW57" s="99"/>
      <c r="CX57" s="99"/>
      <c r="CY57" s="99"/>
      <c r="CZ57" s="99"/>
      <c r="DA57" s="99"/>
      <c r="DB57" s="99"/>
      <c r="DC57" s="99"/>
      <c r="DD57" s="99"/>
      <c r="DE57" s="99"/>
      <c r="DF57" s="99"/>
      <c r="DG57" s="99"/>
      <c r="DH57" s="99"/>
      <c r="DI57" s="99"/>
      <c r="DJ57" s="99"/>
      <c r="DK57" s="99"/>
      <c r="DL57" s="99"/>
    </row>
    <row r="58" spans="1:116">
      <c r="A58" s="56"/>
      <c r="B58" s="122" t="s">
        <v>151</v>
      </c>
      <c r="C58" s="425">
        <f t="shared" si="48"/>
        <v>72831510</v>
      </c>
      <c r="D58" s="123">
        <f t="shared" ref="D58:D64" si="50">SUM(E58:T58)</f>
        <v>0</v>
      </c>
      <c r="E58" s="121">
        <f t="shared" si="49"/>
        <v>0</v>
      </c>
      <c r="F58" s="121"/>
      <c r="G58" s="121">
        <f t="shared" si="43"/>
        <v>0</v>
      </c>
      <c r="H58" s="121">
        <f t="shared" si="43"/>
        <v>0</v>
      </c>
      <c r="I58" s="121">
        <f t="shared" si="43"/>
        <v>0</v>
      </c>
      <c r="J58" s="121">
        <f t="shared" si="43"/>
        <v>0</v>
      </c>
      <c r="K58" s="121">
        <f t="shared" si="43"/>
        <v>0</v>
      </c>
      <c r="L58" s="121">
        <f t="shared" si="43"/>
        <v>0</v>
      </c>
      <c r="M58" s="121">
        <f t="shared" si="43"/>
        <v>0</v>
      </c>
      <c r="N58" s="121">
        <f t="shared" si="43"/>
        <v>0</v>
      </c>
      <c r="O58" s="121">
        <f t="shared" si="43"/>
        <v>0</v>
      </c>
      <c r="P58" s="121">
        <f t="shared" si="43"/>
        <v>0</v>
      </c>
      <c r="Q58" s="121">
        <f t="shared" si="43"/>
        <v>0</v>
      </c>
      <c r="R58" s="121">
        <f t="shared" si="43"/>
        <v>0</v>
      </c>
      <c r="S58" s="121">
        <f t="shared" si="43"/>
        <v>0</v>
      </c>
      <c r="T58" s="121">
        <f t="shared" si="43"/>
        <v>0</v>
      </c>
      <c r="U58" s="123">
        <f t="shared" si="44"/>
        <v>0</v>
      </c>
      <c r="V58" s="121">
        <f t="shared" si="45"/>
        <v>0</v>
      </c>
      <c r="W58" s="121">
        <f t="shared" si="45"/>
        <v>0</v>
      </c>
      <c r="X58" s="121">
        <f t="shared" si="45"/>
        <v>0</v>
      </c>
      <c r="Y58" s="121">
        <f t="shared" si="45"/>
        <v>0</v>
      </c>
      <c r="Z58" s="121">
        <f t="shared" si="45"/>
        <v>0</v>
      </c>
      <c r="AA58" s="121">
        <f t="shared" si="45"/>
        <v>0</v>
      </c>
      <c r="AB58" s="121">
        <f t="shared" si="45"/>
        <v>0</v>
      </c>
      <c r="AC58" s="121">
        <f t="shared" si="45"/>
        <v>0</v>
      </c>
      <c r="AD58" s="121">
        <f t="shared" si="45"/>
        <v>0</v>
      </c>
      <c r="AE58" s="121">
        <f t="shared" si="45"/>
        <v>0</v>
      </c>
      <c r="AF58" s="121">
        <f t="shared" si="45"/>
        <v>0</v>
      </c>
      <c r="AG58" s="121">
        <f t="shared" si="45"/>
        <v>0</v>
      </c>
      <c r="AH58" s="121">
        <f t="shared" si="45"/>
        <v>0</v>
      </c>
      <c r="AI58" s="121">
        <f t="shared" si="45"/>
        <v>0</v>
      </c>
      <c r="AJ58" s="121">
        <f t="shared" si="45"/>
        <v>0</v>
      </c>
      <c r="AK58" s="121">
        <f t="shared" si="45"/>
        <v>0</v>
      </c>
      <c r="AL58" s="121">
        <f t="shared" si="45"/>
        <v>0</v>
      </c>
      <c r="AM58" s="121">
        <f t="shared" si="45"/>
        <v>0</v>
      </c>
      <c r="AN58" s="121">
        <f t="shared" si="45"/>
        <v>0</v>
      </c>
      <c r="AO58" s="124"/>
      <c r="AP58" s="151">
        <f t="shared" si="46"/>
        <v>53841410</v>
      </c>
      <c r="AQ58" s="121">
        <f t="shared" si="46"/>
        <v>19770900</v>
      </c>
      <c r="AR58" s="121">
        <f t="shared" si="46"/>
        <v>13465960</v>
      </c>
      <c r="AS58" s="121">
        <f t="shared" si="46"/>
        <v>0</v>
      </c>
      <c r="AT58" s="121">
        <f t="shared" si="46"/>
        <v>0</v>
      </c>
      <c r="AU58" s="121">
        <f t="shared" si="46"/>
        <v>3637600</v>
      </c>
      <c r="AV58" s="121">
        <f t="shared" si="46"/>
        <v>0</v>
      </c>
      <c r="AW58" s="121">
        <f t="shared" si="46"/>
        <v>16558850</v>
      </c>
      <c r="AX58" s="121">
        <f t="shared" si="46"/>
        <v>0</v>
      </c>
      <c r="AY58" s="121">
        <f t="shared" si="46"/>
        <v>0</v>
      </c>
      <c r="AZ58" s="121">
        <f t="shared" si="46"/>
        <v>0</v>
      </c>
      <c r="BA58" s="121">
        <f t="shared" si="46"/>
        <v>0</v>
      </c>
      <c r="BB58" s="121">
        <f t="shared" si="46"/>
        <v>0</v>
      </c>
      <c r="BC58" s="121">
        <f t="shared" si="46"/>
        <v>0</v>
      </c>
      <c r="BD58" s="121">
        <f t="shared" si="46"/>
        <v>0</v>
      </c>
      <c r="BE58" s="121">
        <f t="shared" si="46"/>
        <v>0</v>
      </c>
      <c r="BF58" s="121">
        <f t="shared" si="46"/>
        <v>0</v>
      </c>
      <c r="BG58" s="121">
        <f t="shared" si="46"/>
        <v>0</v>
      </c>
      <c r="BH58" s="121">
        <f t="shared" si="46"/>
        <v>255000</v>
      </c>
      <c r="BI58" s="121">
        <f t="shared" si="46"/>
        <v>89200</v>
      </c>
      <c r="BJ58" s="121">
        <f t="shared" si="46"/>
        <v>0</v>
      </c>
      <c r="BK58" s="121">
        <f t="shared" si="46"/>
        <v>0</v>
      </c>
      <c r="BL58" s="121">
        <f t="shared" si="46"/>
        <v>63900</v>
      </c>
      <c r="BM58" s="121">
        <f t="shared" si="46"/>
        <v>0</v>
      </c>
      <c r="BN58" s="121">
        <f t="shared" si="46"/>
        <v>0</v>
      </c>
      <c r="BO58" s="125">
        <f t="shared" si="46"/>
        <v>18638100</v>
      </c>
      <c r="BP58" s="121">
        <f t="shared" si="46"/>
        <v>18638100</v>
      </c>
      <c r="BQ58" s="121">
        <f t="shared" si="46"/>
        <v>0</v>
      </c>
      <c r="BR58" s="121">
        <f t="shared" si="46"/>
        <v>0</v>
      </c>
      <c r="BS58" s="126">
        <f t="shared" si="46"/>
        <v>0</v>
      </c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8"/>
      <c r="CH58" s="127"/>
      <c r="CI58" s="127"/>
      <c r="CJ58" s="127"/>
      <c r="CK58" s="127"/>
      <c r="CL58" s="127"/>
      <c r="CM58" s="121">
        <f t="shared" si="47"/>
        <v>352000</v>
      </c>
      <c r="CN58" s="121">
        <f t="shared" si="47"/>
        <v>0</v>
      </c>
      <c r="CO58" s="121">
        <f t="shared" si="47"/>
        <v>352000</v>
      </c>
      <c r="CP58" s="121">
        <f t="shared" si="47"/>
        <v>0</v>
      </c>
      <c r="CQ58" s="99"/>
      <c r="CR58" s="99"/>
      <c r="CS58" s="99"/>
      <c r="CT58" s="99"/>
      <c r="CU58" s="99"/>
      <c r="CV58" s="99"/>
      <c r="CW58" s="99"/>
      <c r="CX58" s="99"/>
      <c r="CY58" s="99"/>
      <c r="CZ58" s="99"/>
      <c r="DA58" s="99"/>
      <c r="DB58" s="99"/>
      <c r="DC58" s="99"/>
      <c r="DD58" s="99"/>
      <c r="DE58" s="99"/>
      <c r="DF58" s="99"/>
      <c r="DG58" s="99"/>
      <c r="DH58" s="99"/>
      <c r="DI58" s="99"/>
      <c r="DJ58" s="99"/>
      <c r="DK58" s="99"/>
      <c r="DL58" s="99"/>
    </row>
    <row r="59" spans="1:116">
      <c r="A59" s="56"/>
      <c r="B59" s="122" t="s">
        <v>152</v>
      </c>
      <c r="C59" s="425">
        <f t="shared" si="48"/>
        <v>182278841</v>
      </c>
      <c r="D59" s="123">
        <f t="shared" si="50"/>
        <v>0</v>
      </c>
      <c r="E59" s="121">
        <f t="shared" si="49"/>
        <v>0</v>
      </c>
      <c r="F59" s="121"/>
      <c r="G59" s="121">
        <f t="shared" si="43"/>
        <v>0</v>
      </c>
      <c r="H59" s="121">
        <f t="shared" si="43"/>
        <v>0</v>
      </c>
      <c r="I59" s="121">
        <f t="shared" si="43"/>
        <v>0</v>
      </c>
      <c r="J59" s="121">
        <f t="shared" si="43"/>
        <v>0</v>
      </c>
      <c r="K59" s="121">
        <f t="shared" si="43"/>
        <v>0</v>
      </c>
      <c r="L59" s="121">
        <f t="shared" si="43"/>
        <v>0</v>
      </c>
      <c r="M59" s="121">
        <f t="shared" si="43"/>
        <v>0</v>
      </c>
      <c r="N59" s="121">
        <f t="shared" si="43"/>
        <v>0</v>
      </c>
      <c r="O59" s="121">
        <f t="shared" si="43"/>
        <v>0</v>
      </c>
      <c r="P59" s="121">
        <f t="shared" si="43"/>
        <v>0</v>
      </c>
      <c r="Q59" s="121">
        <f t="shared" si="43"/>
        <v>0</v>
      </c>
      <c r="R59" s="121">
        <f t="shared" si="43"/>
        <v>0</v>
      </c>
      <c r="S59" s="121">
        <f t="shared" si="43"/>
        <v>0</v>
      </c>
      <c r="T59" s="121">
        <f t="shared" si="43"/>
        <v>0</v>
      </c>
      <c r="U59" s="123">
        <f t="shared" si="44"/>
        <v>172643590</v>
      </c>
      <c r="V59" s="121">
        <f t="shared" si="45"/>
        <v>0</v>
      </c>
      <c r="W59" s="121">
        <f t="shared" si="45"/>
        <v>0</v>
      </c>
      <c r="X59" s="121">
        <f t="shared" si="45"/>
        <v>0</v>
      </c>
      <c r="Y59" s="121">
        <f t="shared" si="45"/>
        <v>7500</v>
      </c>
      <c r="Z59" s="121">
        <f t="shared" si="45"/>
        <v>0</v>
      </c>
      <c r="AA59" s="121">
        <f t="shared" si="45"/>
        <v>319090</v>
      </c>
      <c r="AB59" s="121">
        <f t="shared" si="45"/>
        <v>0</v>
      </c>
      <c r="AC59" s="121">
        <f t="shared" si="45"/>
        <v>0</v>
      </c>
      <c r="AD59" s="121">
        <f t="shared" si="45"/>
        <v>0</v>
      </c>
      <c r="AE59" s="121">
        <f t="shared" si="45"/>
        <v>0</v>
      </c>
      <c r="AF59" s="121">
        <f t="shared" si="45"/>
        <v>0</v>
      </c>
      <c r="AG59" s="121">
        <f t="shared" si="45"/>
        <v>172317000</v>
      </c>
      <c r="AH59" s="121">
        <f t="shared" si="45"/>
        <v>0</v>
      </c>
      <c r="AI59" s="121">
        <f t="shared" si="45"/>
        <v>0</v>
      </c>
      <c r="AJ59" s="121">
        <f t="shared" si="45"/>
        <v>0</v>
      </c>
      <c r="AK59" s="121">
        <f t="shared" si="45"/>
        <v>0</v>
      </c>
      <c r="AL59" s="121">
        <f t="shared" si="45"/>
        <v>0</v>
      </c>
      <c r="AM59" s="121">
        <f t="shared" si="45"/>
        <v>0</v>
      </c>
      <c r="AN59" s="121">
        <f t="shared" si="45"/>
        <v>0</v>
      </c>
      <c r="AO59" s="124"/>
      <c r="AP59" s="151">
        <f t="shared" si="46"/>
        <v>9635251</v>
      </c>
      <c r="AQ59" s="121">
        <f t="shared" si="46"/>
        <v>0</v>
      </c>
      <c r="AR59" s="121">
        <f t="shared" si="46"/>
        <v>431790</v>
      </c>
      <c r="AS59" s="121">
        <f t="shared" si="46"/>
        <v>0</v>
      </c>
      <c r="AT59" s="121">
        <f t="shared" si="46"/>
        <v>0</v>
      </c>
      <c r="AU59" s="121">
        <f t="shared" si="46"/>
        <v>7611105</v>
      </c>
      <c r="AV59" s="121">
        <f t="shared" si="46"/>
        <v>15600</v>
      </c>
      <c r="AW59" s="121">
        <f t="shared" si="46"/>
        <v>1519906</v>
      </c>
      <c r="AX59" s="121">
        <f t="shared" si="46"/>
        <v>0</v>
      </c>
      <c r="AY59" s="121">
        <f t="shared" si="46"/>
        <v>0</v>
      </c>
      <c r="AZ59" s="121">
        <f t="shared" si="46"/>
        <v>0</v>
      </c>
      <c r="BA59" s="121">
        <f t="shared" si="46"/>
        <v>0</v>
      </c>
      <c r="BB59" s="121">
        <f t="shared" si="46"/>
        <v>56850</v>
      </c>
      <c r="BC59" s="121">
        <f t="shared" si="46"/>
        <v>0</v>
      </c>
      <c r="BD59" s="121">
        <f t="shared" si="46"/>
        <v>0</v>
      </c>
      <c r="BE59" s="121">
        <f t="shared" si="46"/>
        <v>0</v>
      </c>
      <c r="BF59" s="121">
        <f t="shared" si="46"/>
        <v>0</v>
      </c>
      <c r="BG59" s="121">
        <f t="shared" si="46"/>
        <v>0</v>
      </c>
      <c r="BH59" s="121">
        <f t="shared" si="46"/>
        <v>0</v>
      </c>
      <c r="BI59" s="121">
        <f t="shared" si="46"/>
        <v>0</v>
      </c>
      <c r="BJ59" s="121">
        <f t="shared" si="46"/>
        <v>0</v>
      </c>
      <c r="BK59" s="121">
        <f t="shared" si="46"/>
        <v>0</v>
      </c>
      <c r="BL59" s="121">
        <f t="shared" si="46"/>
        <v>0</v>
      </c>
      <c r="BM59" s="121">
        <f t="shared" si="46"/>
        <v>0</v>
      </c>
      <c r="BN59" s="121">
        <f t="shared" si="46"/>
        <v>0</v>
      </c>
      <c r="BO59" s="125">
        <f t="shared" si="46"/>
        <v>0</v>
      </c>
      <c r="BP59" s="121">
        <f t="shared" si="46"/>
        <v>0</v>
      </c>
      <c r="BQ59" s="121">
        <f t="shared" si="46"/>
        <v>0</v>
      </c>
      <c r="BR59" s="121">
        <f t="shared" si="46"/>
        <v>0</v>
      </c>
      <c r="BS59" s="126">
        <f t="shared" si="46"/>
        <v>0</v>
      </c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8"/>
      <c r="CH59" s="127"/>
      <c r="CI59" s="127"/>
      <c r="CJ59" s="127"/>
      <c r="CK59" s="127"/>
      <c r="CL59" s="127"/>
      <c r="CM59" s="121">
        <f t="shared" si="47"/>
        <v>0</v>
      </c>
      <c r="CN59" s="121">
        <f t="shared" si="47"/>
        <v>0</v>
      </c>
      <c r="CO59" s="121">
        <f t="shared" si="47"/>
        <v>0</v>
      </c>
      <c r="CP59" s="121">
        <f t="shared" si="47"/>
        <v>0</v>
      </c>
      <c r="CQ59" s="99"/>
      <c r="CR59" s="99"/>
      <c r="CS59" s="99"/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99"/>
      <c r="DG59" s="99"/>
      <c r="DH59" s="99"/>
      <c r="DI59" s="99"/>
      <c r="DJ59" s="99"/>
      <c r="DK59" s="99"/>
      <c r="DL59" s="99"/>
    </row>
    <row r="60" spans="1:116">
      <c r="A60" s="56"/>
      <c r="B60" s="122" t="s">
        <v>153</v>
      </c>
      <c r="C60" s="425">
        <f t="shared" si="48"/>
        <v>156111290</v>
      </c>
      <c r="D60" s="123">
        <f t="shared" si="50"/>
        <v>42280690</v>
      </c>
      <c r="E60" s="121">
        <f t="shared" si="49"/>
        <v>0</v>
      </c>
      <c r="F60" s="121"/>
      <c r="G60" s="121">
        <f t="shared" si="43"/>
        <v>12380550</v>
      </c>
      <c r="H60" s="121">
        <f t="shared" si="43"/>
        <v>29884100</v>
      </c>
      <c r="I60" s="121">
        <f t="shared" si="43"/>
        <v>0</v>
      </c>
      <c r="J60" s="121">
        <f t="shared" si="43"/>
        <v>0</v>
      </c>
      <c r="K60" s="121">
        <f t="shared" si="43"/>
        <v>0</v>
      </c>
      <c r="L60" s="121">
        <f t="shared" si="43"/>
        <v>0</v>
      </c>
      <c r="M60" s="121">
        <f t="shared" si="43"/>
        <v>0</v>
      </c>
      <c r="N60" s="121">
        <f t="shared" si="43"/>
        <v>0</v>
      </c>
      <c r="O60" s="121">
        <f t="shared" si="43"/>
        <v>0</v>
      </c>
      <c r="P60" s="121">
        <f t="shared" si="43"/>
        <v>0</v>
      </c>
      <c r="Q60" s="121">
        <f t="shared" si="43"/>
        <v>0</v>
      </c>
      <c r="R60" s="121">
        <f t="shared" si="43"/>
        <v>0</v>
      </c>
      <c r="S60" s="121">
        <f t="shared" si="43"/>
        <v>11000</v>
      </c>
      <c r="T60" s="121">
        <f t="shared" si="43"/>
        <v>5040</v>
      </c>
      <c r="U60" s="123">
        <f t="shared" si="44"/>
        <v>111080700</v>
      </c>
      <c r="V60" s="121">
        <f t="shared" si="45"/>
        <v>0</v>
      </c>
      <c r="W60" s="121">
        <f t="shared" si="45"/>
        <v>0</v>
      </c>
      <c r="X60" s="121">
        <f t="shared" si="45"/>
        <v>0</v>
      </c>
      <c r="Y60" s="121">
        <f t="shared" si="45"/>
        <v>0</v>
      </c>
      <c r="Z60" s="121">
        <f t="shared" si="45"/>
        <v>0</v>
      </c>
      <c r="AA60" s="121">
        <f t="shared" si="45"/>
        <v>0</v>
      </c>
      <c r="AB60" s="121">
        <f t="shared" si="45"/>
        <v>0</v>
      </c>
      <c r="AC60" s="121">
        <f t="shared" si="45"/>
        <v>0</v>
      </c>
      <c r="AD60" s="121">
        <f t="shared" si="45"/>
        <v>0</v>
      </c>
      <c r="AE60" s="121">
        <f t="shared" si="45"/>
        <v>0</v>
      </c>
      <c r="AF60" s="121">
        <f t="shared" si="45"/>
        <v>0</v>
      </c>
      <c r="AG60" s="121">
        <f t="shared" si="45"/>
        <v>111080700</v>
      </c>
      <c r="AH60" s="121">
        <f t="shared" si="45"/>
        <v>0</v>
      </c>
      <c r="AI60" s="121">
        <f t="shared" si="45"/>
        <v>0</v>
      </c>
      <c r="AJ60" s="121">
        <f t="shared" si="45"/>
        <v>0</v>
      </c>
      <c r="AK60" s="121">
        <f t="shared" si="45"/>
        <v>0</v>
      </c>
      <c r="AL60" s="121">
        <f t="shared" si="45"/>
        <v>0</v>
      </c>
      <c r="AM60" s="121">
        <f t="shared" si="45"/>
        <v>0</v>
      </c>
      <c r="AN60" s="121">
        <f t="shared" si="45"/>
        <v>0</v>
      </c>
      <c r="AO60" s="124"/>
      <c r="AP60" s="151">
        <f t="shared" si="46"/>
        <v>1563350</v>
      </c>
      <c r="AQ60" s="121">
        <f t="shared" si="46"/>
        <v>121800</v>
      </c>
      <c r="AR60" s="121">
        <f t="shared" si="46"/>
        <v>707750</v>
      </c>
      <c r="AS60" s="121">
        <f t="shared" si="46"/>
        <v>0</v>
      </c>
      <c r="AT60" s="121">
        <f t="shared" si="46"/>
        <v>0</v>
      </c>
      <c r="AU60" s="121">
        <f t="shared" si="46"/>
        <v>17250</v>
      </c>
      <c r="AV60" s="121">
        <f t="shared" si="46"/>
        <v>0</v>
      </c>
      <c r="AW60" s="121">
        <f t="shared" si="46"/>
        <v>491550</v>
      </c>
      <c r="AX60" s="121">
        <f t="shared" si="46"/>
        <v>0</v>
      </c>
      <c r="AY60" s="121">
        <f t="shared" si="46"/>
        <v>0</v>
      </c>
      <c r="AZ60" s="121">
        <f t="shared" si="46"/>
        <v>0</v>
      </c>
      <c r="BA60" s="121">
        <f t="shared" si="46"/>
        <v>0</v>
      </c>
      <c r="BB60" s="121">
        <f t="shared" si="46"/>
        <v>0</v>
      </c>
      <c r="BC60" s="121">
        <f t="shared" si="46"/>
        <v>0</v>
      </c>
      <c r="BD60" s="121">
        <f t="shared" si="46"/>
        <v>0</v>
      </c>
      <c r="BE60" s="121">
        <f t="shared" si="46"/>
        <v>0</v>
      </c>
      <c r="BF60" s="121">
        <f t="shared" si="46"/>
        <v>0</v>
      </c>
      <c r="BG60" s="121">
        <f t="shared" si="46"/>
        <v>0</v>
      </c>
      <c r="BH60" s="121">
        <f t="shared" si="46"/>
        <v>67000</v>
      </c>
      <c r="BI60" s="121">
        <f t="shared" si="46"/>
        <v>118400</v>
      </c>
      <c r="BJ60" s="121">
        <f t="shared" si="46"/>
        <v>39600</v>
      </c>
      <c r="BK60" s="121">
        <f t="shared" si="46"/>
        <v>0</v>
      </c>
      <c r="BL60" s="121">
        <f t="shared" si="46"/>
        <v>0</v>
      </c>
      <c r="BM60" s="121">
        <f t="shared" si="46"/>
        <v>0</v>
      </c>
      <c r="BN60" s="121">
        <f t="shared" si="46"/>
        <v>0</v>
      </c>
      <c r="BO60" s="125">
        <f>BO20+BO30+BO40+BO50</f>
        <v>0</v>
      </c>
      <c r="BP60" s="121">
        <f t="shared" si="46"/>
        <v>0</v>
      </c>
      <c r="BQ60" s="121">
        <f t="shared" si="46"/>
        <v>0</v>
      </c>
      <c r="BR60" s="121">
        <f t="shared" si="46"/>
        <v>0</v>
      </c>
      <c r="BS60" s="126">
        <f t="shared" si="46"/>
        <v>0</v>
      </c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8"/>
      <c r="CH60" s="127"/>
      <c r="CI60" s="127"/>
      <c r="CJ60" s="127"/>
      <c r="CK60" s="127"/>
      <c r="CL60" s="127"/>
      <c r="CM60" s="121">
        <f t="shared" si="47"/>
        <v>1186550</v>
      </c>
      <c r="CN60" s="121">
        <f t="shared" si="47"/>
        <v>0</v>
      </c>
      <c r="CO60" s="121">
        <f t="shared" si="47"/>
        <v>1186550</v>
      </c>
      <c r="CP60" s="121">
        <f t="shared" si="47"/>
        <v>0</v>
      </c>
      <c r="CQ60" s="99"/>
      <c r="CR60" s="99"/>
      <c r="CS60" s="99"/>
      <c r="CT60" s="99"/>
      <c r="CU60" s="99"/>
      <c r="CV60" s="99"/>
      <c r="CW60" s="99"/>
      <c r="CX60" s="99"/>
      <c r="CY60" s="99"/>
      <c r="CZ60" s="99"/>
      <c r="DA60" s="99"/>
      <c r="DB60" s="99"/>
      <c r="DC60" s="99"/>
      <c r="DD60" s="99"/>
      <c r="DE60" s="99"/>
      <c r="DF60" s="99"/>
      <c r="DG60" s="99"/>
      <c r="DH60" s="99"/>
      <c r="DI60" s="99"/>
      <c r="DJ60" s="99"/>
      <c r="DK60" s="99"/>
      <c r="DL60" s="99"/>
    </row>
    <row r="61" spans="1:116">
      <c r="A61" s="56"/>
      <c r="B61" s="122" t="s">
        <v>154</v>
      </c>
      <c r="C61" s="425">
        <f t="shared" si="48"/>
        <v>25065000</v>
      </c>
      <c r="D61" s="123">
        <f t="shared" si="50"/>
        <v>0</v>
      </c>
      <c r="E61" s="121">
        <f t="shared" si="49"/>
        <v>0</v>
      </c>
      <c r="F61" s="121"/>
      <c r="G61" s="121">
        <f t="shared" si="43"/>
        <v>0</v>
      </c>
      <c r="H61" s="121">
        <f t="shared" si="43"/>
        <v>0</v>
      </c>
      <c r="I61" s="121">
        <f t="shared" si="43"/>
        <v>0</v>
      </c>
      <c r="J61" s="121">
        <f t="shared" si="43"/>
        <v>0</v>
      </c>
      <c r="K61" s="121">
        <f t="shared" si="43"/>
        <v>0</v>
      </c>
      <c r="L61" s="121">
        <f t="shared" si="43"/>
        <v>0</v>
      </c>
      <c r="M61" s="121">
        <f t="shared" si="43"/>
        <v>0</v>
      </c>
      <c r="N61" s="121">
        <f t="shared" si="43"/>
        <v>0</v>
      </c>
      <c r="O61" s="121">
        <f t="shared" si="43"/>
        <v>0</v>
      </c>
      <c r="P61" s="121">
        <f t="shared" si="43"/>
        <v>0</v>
      </c>
      <c r="Q61" s="121">
        <f t="shared" si="43"/>
        <v>0</v>
      </c>
      <c r="R61" s="121">
        <f t="shared" si="43"/>
        <v>0</v>
      </c>
      <c r="S61" s="121">
        <f t="shared" si="43"/>
        <v>0</v>
      </c>
      <c r="T61" s="121">
        <f t="shared" si="43"/>
        <v>0</v>
      </c>
      <c r="U61" s="123">
        <f t="shared" si="44"/>
        <v>14160000</v>
      </c>
      <c r="V61" s="121">
        <f t="shared" si="45"/>
        <v>0</v>
      </c>
      <c r="W61" s="121">
        <f t="shared" si="45"/>
        <v>0</v>
      </c>
      <c r="X61" s="121">
        <f t="shared" si="45"/>
        <v>0</v>
      </c>
      <c r="Y61" s="121">
        <f t="shared" si="45"/>
        <v>0</v>
      </c>
      <c r="Z61" s="121">
        <f t="shared" si="45"/>
        <v>0</v>
      </c>
      <c r="AA61" s="121">
        <f t="shared" si="45"/>
        <v>0</v>
      </c>
      <c r="AB61" s="121">
        <f t="shared" si="45"/>
        <v>0</v>
      </c>
      <c r="AC61" s="121">
        <f t="shared" si="45"/>
        <v>0</v>
      </c>
      <c r="AD61" s="121">
        <f t="shared" si="45"/>
        <v>0</v>
      </c>
      <c r="AE61" s="121">
        <f t="shared" si="45"/>
        <v>0</v>
      </c>
      <c r="AF61" s="121">
        <f t="shared" si="45"/>
        <v>0</v>
      </c>
      <c r="AG61" s="121">
        <f t="shared" si="45"/>
        <v>14160000</v>
      </c>
      <c r="AH61" s="121">
        <f t="shared" si="45"/>
        <v>0</v>
      </c>
      <c r="AI61" s="121">
        <f t="shared" si="45"/>
        <v>0</v>
      </c>
      <c r="AJ61" s="121">
        <f t="shared" si="45"/>
        <v>0</v>
      </c>
      <c r="AK61" s="121">
        <f t="shared" si="45"/>
        <v>0</v>
      </c>
      <c r="AL61" s="121">
        <f t="shared" si="45"/>
        <v>0</v>
      </c>
      <c r="AM61" s="121">
        <f t="shared" si="45"/>
        <v>0</v>
      </c>
      <c r="AN61" s="121">
        <f t="shared" si="45"/>
        <v>0</v>
      </c>
      <c r="AO61" s="124"/>
      <c r="AP61" s="151">
        <f t="shared" si="46"/>
        <v>10905000</v>
      </c>
      <c r="AQ61" s="121">
        <f t="shared" si="46"/>
        <v>0</v>
      </c>
      <c r="AR61" s="121">
        <f t="shared" si="46"/>
        <v>1175000</v>
      </c>
      <c r="AS61" s="121">
        <f t="shared" si="46"/>
        <v>0</v>
      </c>
      <c r="AT61" s="121">
        <f t="shared" si="46"/>
        <v>0</v>
      </c>
      <c r="AU61" s="121">
        <f t="shared" si="46"/>
        <v>1700000</v>
      </c>
      <c r="AV61" s="121">
        <f t="shared" si="46"/>
        <v>0</v>
      </c>
      <c r="AW61" s="121">
        <f t="shared" si="46"/>
        <v>1170000</v>
      </c>
      <c r="AX61" s="121">
        <f t="shared" si="46"/>
        <v>0</v>
      </c>
      <c r="AY61" s="121">
        <f t="shared" si="46"/>
        <v>0</v>
      </c>
      <c r="AZ61" s="121">
        <f t="shared" si="46"/>
        <v>0</v>
      </c>
      <c r="BA61" s="121">
        <f t="shared" si="46"/>
        <v>0</v>
      </c>
      <c r="BB61" s="121">
        <f t="shared" si="46"/>
        <v>200000</v>
      </c>
      <c r="BC61" s="121">
        <f t="shared" si="46"/>
        <v>0</v>
      </c>
      <c r="BD61" s="121">
        <f t="shared" si="46"/>
        <v>0</v>
      </c>
      <c r="BE61" s="121">
        <f t="shared" si="46"/>
        <v>0</v>
      </c>
      <c r="BF61" s="121">
        <f t="shared" si="46"/>
        <v>0</v>
      </c>
      <c r="BG61" s="121">
        <f t="shared" si="46"/>
        <v>0</v>
      </c>
      <c r="BH61" s="121">
        <f t="shared" si="46"/>
        <v>0</v>
      </c>
      <c r="BI61" s="121">
        <f t="shared" si="46"/>
        <v>6660000</v>
      </c>
      <c r="BJ61" s="121">
        <f t="shared" si="46"/>
        <v>0</v>
      </c>
      <c r="BK61" s="121">
        <f t="shared" si="46"/>
        <v>0</v>
      </c>
      <c r="BL61" s="121">
        <f t="shared" si="46"/>
        <v>0</v>
      </c>
      <c r="BM61" s="121">
        <f t="shared" si="46"/>
        <v>0</v>
      </c>
      <c r="BN61" s="121">
        <f t="shared" si="46"/>
        <v>0</v>
      </c>
      <c r="BO61" s="125">
        <f t="shared" si="46"/>
        <v>0</v>
      </c>
      <c r="BP61" s="121">
        <f t="shared" si="46"/>
        <v>0</v>
      </c>
      <c r="BQ61" s="121">
        <f t="shared" si="46"/>
        <v>0</v>
      </c>
      <c r="BR61" s="121">
        <f t="shared" si="46"/>
        <v>0</v>
      </c>
      <c r="BS61" s="126">
        <f t="shared" si="46"/>
        <v>0</v>
      </c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8"/>
      <c r="CH61" s="127"/>
      <c r="CI61" s="127"/>
      <c r="CJ61" s="127"/>
      <c r="CK61" s="127"/>
      <c r="CL61" s="127"/>
      <c r="CM61" s="121">
        <f t="shared" si="47"/>
        <v>0</v>
      </c>
      <c r="CN61" s="121">
        <f t="shared" si="47"/>
        <v>0</v>
      </c>
      <c r="CO61" s="121">
        <f t="shared" si="47"/>
        <v>0</v>
      </c>
      <c r="CP61" s="121">
        <f t="shared" si="47"/>
        <v>0</v>
      </c>
      <c r="CQ61" s="99"/>
      <c r="CR61" s="99"/>
      <c r="CS61" s="99"/>
      <c r="CT61" s="99"/>
      <c r="CU61" s="99"/>
      <c r="CV61" s="99"/>
      <c r="CW61" s="99"/>
      <c r="CX61" s="99"/>
      <c r="CY61" s="99"/>
      <c r="CZ61" s="99"/>
      <c r="DA61" s="99"/>
      <c r="DB61" s="99"/>
      <c r="DC61" s="99"/>
      <c r="DD61" s="99"/>
      <c r="DE61" s="99"/>
      <c r="DF61" s="99"/>
      <c r="DG61" s="99"/>
      <c r="DH61" s="99"/>
      <c r="DI61" s="99"/>
      <c r="DJ61" s="99"/>
      <c r="DK61" s="99"/>
      <c r="DL61" s="99"/>
    </row>
    <row r="62" spans="1:116">
      <c r="A62" s="56"/>
      <c r="B62" s="122" t="s">
        <v>155</v>
      </c>
      <c r="C62" s="425">
        <f t="shared" si="48"/>
        <v>62024480.5</v>
      </c>
      <c r="D62" s="123">
        <f t="shared" si="50"/>
        <v>61913840.799999997</v>
      </c>
      <c r="E62" s="121">
        <f t="shared" si="49"/>
        <v>0</v>
      </c>
      <c r="F62" s="121"/>
      <c r="G62" s="121">
        <f t="shared" si="43"/>
        <v>0</v>
      </c>
      <c r="H62" s="121">
        <f t="shared" si="43"/>
        <v>0</v>
      </c>
      <c r="I62" s="121">
        <f t="shared" si="43"/>
        <v>0</v>
      </c>
      <c r="J62" s="121">
        <f t="shared" si="43"/>
        <v>0</v>
      </c>
      <c r="K62" s="121">
        <f t="shared" si="43"/>
        <v>0</v>
      </c>
      <c r="L62" s="121">
        <f t="shared" si="43"/>
        <v>0</v>
      </c>
      <c r="M62" s="121">
        <f t="shared" si="43"/>
        <v>0</v>
      </c>
      <c r="N62" s="121">
        <f t="shared" si="43"/>
        <v>0</v>
      </c>
      <c r="O62" s="121">
        <f t="shared" si="43"/>
        <v>0</v>
      </c>
      <c r="P62" s="121">
        <f t="shared" si="43"/>
        <v>0</v>
      </c>
      <c r="Q62" s="121">
        <f t="shared" si="43"/>
        <v>0</v>
      </c>
      <c r="R62" s="121">
        <f t="shared" si="43"/>
        <v>0</v>
      </c>
      <c r="S62" s="121">
        <f t="shared" si="43"/>
        <v>0</v>
      </c>
      <c r="T62" s="121">
        <f t="shared" si="43"/>
        <v>61913840.799999997</v>
      </c>
      <c r="U62" s="123">
        <f t="shared" si="44"/>
        <v>0</v>
      </c>
      <c r="V62" s="121">
        <f t="shared" si="45"/>
        <v>0</v>
      </c>
      <c r="W62" s="121">
        <f t="shared" si="45"/>
        <v>0</v>
      </c>
      <c r="X62" s="121">
        <f t="shared" si="45"/>
        <v>0</v>
      </c>
      <c r="Y62" s="121">
        <f t="shared" si="45"/>
        <v>0</v>
      </c>
      <c r="Z62" s="121">
        <f t="shared" si="45"/>
        <v>0</v>
      </c>
      <c r="AA62" s="121">
        <f t="shared" si="45"/>
        <v>0</v>
      </c>
      <c r="AB62" s="121">
        <f t="shared" si="45"/>
        <v>0</v>
      </c>
      <c r="AC62" s="121">
        <f t="shared" si="45"/>
        <v>0</v>
      </c>
      <c r="AD62" s="121">
        <f t="shared" si="45"/>
        <v>0</v>
      </c>
      <c r="AE62" s="121">
        <f t="shared" si="45"/>
        <v>0</v>
      </c>
      <c r="AF62" s="121">
        <f t="shared" si="45"/>
        <v>0</v>
      </c>
      <c r="AG62" s="121">
        <f t="shared" si="45"/>
        <v>0</v>
      </c>
      <c r="AH62" s="121">
        <f t="shared" si="45"/>
        <v>0</v>
      </c>
      <c r="AI62" s="121">
        <f t="shared" si="45"/>
        <v>0</v>
      </c>
      <c r="AJ62" s="121">
        <f t="shared" si="45"/>
        <v>0</v>
      </c>
      <c r="AK62" s="121">
        <f t="shared" si="45"/>
        <v>0</v>
      </c>
      <c r="AL62" s="121">
        <f t="shared" si="45"/>
        <v>0</v>
      </c>
      <c r="AM62" s="121">
        <f t="shared" si="45"/>
        <v>0</v>
      </c>
      <c r="AN62" s="121">
        <f t="shared" si="45"/>
        <v>0</v>
      </c>
      <c r="AO62" s="124"/>
      <c r="AP62" s="151">
        <f t="shared" si="46"/>
        <v>110639.7</v>
      </c>
      <c r="AQ62" s="121">
        <f t="shared" si="46"/>
        <v>0</v>
      </c>
      <c r="AR62" s="121">
        <f t="shared" si="46"/>
        <v>2292</v>
      </c>
      <c r="AS62" s="121">
        <f t="shared" si="46"/>
        <v>0</v>
      </c>
      <c r="AT62" s="121">
        <f t="shared" si="46"/>
        <v>0</v>
      </c>
      <c r="AU62" s="121">
        <f t="shared" si="46"/>
        <v>0</v>
      </c>
      <c r="AV62" s="121">
        <f t="shared" si="46"/>
        <v>0</v>
      </c>
      <c r="AW62" s="121">
        <f t="shared" si="46"/>
        <v>105902.7</v>
      </c>
      <c r="AX62" s="121">
        <f t="shared" si="46"/>
        <v>0</v>
      </c>
      <c r="AY62" s="121">
        <f t="shared" si="46"/>
        <v>0</v>
      </c>
      <c r="AZ62" s="121">
        <f t="shared" si="46"/>
        <v>0</v>
      </c>
      <c r="BA62" s="121">
        <f t="shared" si="46"/>
        <v>0</v>
      </c>
      <c r="BB62" s="121">
        <f t="shared" si="46"/>
        <v>0</v>
      </c>
      <c r="BC62" s="121">
        <f t="shared" si="46"/>
        <v>0</v>
      </c>
      <c r="BD62" s="121">
        <f t="shared" si="46"/>
        <v>0</v>
      </c>
      <c r="BE62" s="121">
        <f t="shared" si="46"/>
        <v>0</v>
      </c>
      <c r="BF62" s="121">
        <f t="shared" si="46"/>
        <v>0</v>
      </c>
      <c r="BG62" s="121">
        <f t="shared" si="46"/>
        <v>0</v>
      </c>
      <c r="BH62" s="121">
        <f t="shared" si="46"/>
        <v>0</v>
      </c>
      <c r="BI62" s="121">
        <f t="shared" si="46"/>
        <v>2445</v>
      </c>
      <c r="BJ62" s="121">
        <f t="shared" si="46"/>
        <v>0</v>
      </c>
      <c r="BK62" s="121">
        <f t="shared" si="46"/>
        <v>0</v>
      </c>
      <c r="BL62" s="121">
        <f t="shared" si="46"/>
        <v>0</v>
      </c>
      <c r="BM62" s="121">
        <f t="shared" si="46"/>
        <v>0</v>
      </c>
      <c r="BN62" s="121">
        <f t="shared" si="46"/>
        <v>0</v>
      </c>
      <c r="BO62" s="125">
        <f t="shared" si="46"/>
        <v>0</v>
      </c>
      <c r="BP62" s="121">
        <f t="shared" si="46"/>
        <v>0</v>
      </c>
      <c r="BQ62" s="121">
        <f t="shared" si="46"/>
        <v>0</v>
      </c>
      <c r="BR62" s="121">
        <f t="shared" si="46"/>
        <v>0</v>
      </c>
      <c r="BS62" s="126">
        <f t="shared" si="46"/>
        <v>0</v>
      </c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8"/>
      <c r="CH62" s="127"/>
      <c r="CI62" s="127"/>
      <c r="CJ62" s="127"/>
      <c r="CK62" s="127"/>
      <c r="CL62" s="127"/>
      <c r="CM62" s="121">
        <f t="shared" si="47"/>
        <v>0</v>
      </c>
      <c r="CN62" s="121">
        <f t="shared" si="47"/>
        <v>0</v>
      </c>
      <c r="CO62" s="121">
        <f t="shared" si="47"/>
        <v>0</v>
      </c>
      <c r="CP62" s="121">
        <f t="shared" si="47"/>
        <v>0</v>
      </c>
      <c r="CQ62" s="99"/>
      <c r="CR62" s="99"/>
      <c r="CS62" s="99"/>
      <c r="CT62" s="99"/>
      <c r="CU62" s="99"/>
      <c r="CV62" s="99"/>
      <c r="CW62" s="99"/>
      <c r="CX62" s="99"/>
      <c r="CY62" s="99"/>
      <c r="CZ62" s="99"/>
      <c r="DA62" s="99"/>
      <c r="DB62" s="99"/>
      <c r="DC62" s="99"/>
      <c r="DD62" s="99"/>
      <c r="DE62" s="99"/>
      <c r="DF62" s="99"/>
      <c r="DG62" s="99"/>
      <c r="DH62" s="99"/>
      <c r="DI62" s="99"/>
      <c r="DJ62" s="99"/>
      <c r="DK62" s="99"/>
      <c r="DL62" s="99"/>
    </row>
    <row r="63" spans="1:116">
      <c r="A63" s="56"/>
      <c r="B63" s="122" t="s">
        <v>156</v>
      </c>
      <c r="C63" s="425">
        <f t="shared" si="48"/>
        <v>20610780</v>
      </c>
      <c r="D63" s="123">
        <f t="shared" si="50"/>
        <v>0</v>
      </c>
      <c r="E63" s="121">
        <f t="shared" si="49"/>
        <v>0</v>
      </c>
      <c r="F63" s="121"/>
      <c r="G63" s="121">
        <f t="shared" si="43"/>
        <v>0</v>
      </c>
      <c r="H63" s="121">
        <f t="shared" si="43"/>
        <v>0</v>
      </c>
      <c r="I63" s="121">
        <f t="shared" si="43"/>
        <v>0</v>
      </c>
      <c r="J63" s="121">
        <f t="shared" si="43"/>
        <v>0</v>
      </c>
      <c r="K63" s="121">
        <f t="shared" si="43"/>
        <v>0</v>
      </c>
      <c r="L63" s="121">
        <f t="shared" si="43"/>
        <v>0</v>
      </c>
      <c r="M63" s="121">
        <f t="shared" si="43"/>
        <v>0</v>
      </c>
      <c r="N63" s="121">
        <f t="shared" si="43"/>
        <v>0</v>
      </c>
      <c r="O63" s="121">
        <f t="shared" si="43"/>
        <v>0</v>
      </c>
      <c r="P63" s="121">
        <f t="shared" si="43"/>
        <v>0</v>
      </c>
      <c r="Q63" s="121">
        <f t="shared" si="43"/>
        <v>0</v>
      </c>
      <c r="R63" s="121">
        <f t="shared" si="43"/>
        <v>0</v>
      </c>
      <c r="S63" s="121">
        <f t="shared" si="43"/>
        <v>0</v>
      </c>
      <c r="T63" s="121">
        <f t="shared" si="43"/>
        <v>0</v>
      </c>
      <c r="U63" s="123">
        <f t="shared" si="44"/>
        <v>0</v>
      </c>
      <c r="V63" s="121">
        <f t="shared" si="45"/>
        <v>0</v>
      </c>
      <c r="W63" s="121">
        <f t="shared" si="45"/>
        <v>0</v>
      </c>
      <c r="X63" s="121">
        <f t="shared" si="45"/>
        <v>0</v>
      </c>
      <c r="Y63" s="121">
        <f t="shared" si="45"/>
        <v>0</v>
      </c>
      <c r="Z63" s="121">
        <f t="shared" si="45"/>
        <v>0</v>
      </c>
      <c r="AA63" s="121">
        <f t="shared" si="45"/>
        <v>0</v>
      </c>
      <c r="AB63" s="121">
        <f t="shared" si="45"/>
        <v>0</v>
      </c>
      <c r="AC63" s="121">
        <f t="shared" si="45"/>
        <v>0</v>
      </c>
      <c r="AD63" s="121">
        <f t="shared" si="45"/>
        <v>0</v>
      </c>
      <c r="AE63" s="121">
        <f t="shared" si="45"/>
        <v>0</v>
      </c>
      <c r="AF63" s="121">
        <f t="shared" si="45"/>
        <v>0</v>
      </c>
      <c r="AG63" s="121">
        <f t="shared" si="45"/>
        <v>0</v>
      </c>
      <c r="AH63" s="121">
        <f t="shared" si="45"/>
        <v>0</v>
      </c>
      <c r="AI63" s="121">
        <f t="shared" si="45"/>
        <v>0</v>
      </c>
      <c r="AJ63" s="121">
        <f t="shared" si="45"/>
        <v>0</v>
      </c>
      <c r="AK63" s="121">
        <f t="shared" si="45"/>
        <v>0</v>
      </c>
      <c r="AL63" s="121">
        <f t="shared" si="45"/>
        <v>0</v>
      </c>
      <c r="AM63" s="121">
        <f t="shared" si="45"/>
        <v>0</v>
      </c>
      <c r="AN63" s="121">
        <f t="shared" si="45"/>
        <v>0</v>
      </c>
      <c r="AO63" s="124"/>
      <c r="AP63" s="151">
        <f t="shared" si="46"/>
        <v>20610780</v>
      </c>
      <c r="AQ63" s="121">
        <f t="shared" si="46"/>
        <v>644250</v>
      </c>
      <c r="AR63" s="121">
        <f t="shared" si="46"/>
        <v>5506250</v>
      </c>
      <c r="AS63" s="121">
        <f t="shared" si="46"/>
        <v>0</v>
      </c>
      <c r="AT63" s="121">
        <f t="shared" si="46"/>
        <v>0</v>
      </c>
      <c r="AU63" s="121">
        <f t="shared" si="46"/>
        <v>3278350</v>
      </c>
      <c r="AV63" s="121">
        <f t="shared" si="46"/>
        <v>1215750</v>
      </c>
      <c r="AW63" s="121">
        <f t="shared" si="46"/>
        <v>4989420</v>
      </c>
      <c r="AX63" s="121">
        <f t="shared" si="46"/>
        <v>0</v>
      </c>
      <c r="AY63" s="121">
        <f t="shared" si="46"/>
        <v>0</v>
      </c>
      <c r="AZ63" s="121">
        <f t="shared" si="46"/>
        <v>0</v>
      </c>
      <c r="BA63" s="121">
        <f t="shared" si="46"/>
        <v>0</v>
      </c>
      <c r="BB63" s="121">
        <f t="shared" si="46"/>
        <v>2340900</v>
      </c>
      <c r="BC63" s="121">
        <f t="shared" si="46"/>
        <v>0</v>
      </c>
      <c r="BD63" s="121">
        <f t="shared" si="46"/>
        <v>0</v>
      </c>
      <c r="BE63" s="121">
        <f t="shared" si="46"/>
        <v>0</v>
      </c>
      <c r="BF63" s="121">
        <f t="shared" si="46"/>
        <v>0</v>
      </c>
      <c r="BG63" s="121">
        <f t="shared" si="46"/>
        <v>0</v>
      </c>
      <c r="BH63" s="121">
        <f t="shared" si="46"/>
        <v>0</v>
      </c>
      <c r="BI63" s="121">
        <f t="shared" si="46"/>
        <v>2635860</v>
      </c>
      <c r="BJ63" s="121">
        <f t="shared" si="46"/>
        <v>0</v>
      </c>
      <c r="BK63" s="121">
        <f t="shared" si="46"/>
        <v>0</v>
      </c>
      <c r="BL63" s="121">
        <f t="shared" si="46"/>
        <v>0</v>
      </c>
      <c r="BM63" s="121">
        <f t="shared" si="46"/>
        <v>0</v>
      </c>
      <c r="BN63" s="121">
        <f t="shared" si="46"/>
        <v>0</v>
      </c>
      <c r="BO63" s="125">
        <f t="shared" si="46"/>
        <v>0</v>
      </c>
      <c r="BP63" s="121">
        <f t="shared" si="46"/>
        <v>0</v>
      </c>
      <c r="BQ63" s="121">
        <f t="shared" si="46"/>
        <v>0</v>
      </c>
      <c r="BR63" s="121">
        <f t="shared" si="46"/>
        <v>0</v>
      </c>
      <c r="BS63" s="126">
        <f t="shared" si="46"/>
        <v>0</v>
      </c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8"/>
      <c r="CH63" s="127"/>
      <c r="CI63" s="127"/>
      <c r="CJ63" s="127"/>
      <c r="CK63" s="127"/>
      <c r="CL63" s="127"/>
      <c r="CM63" s="121">
        <f t="shared" si="47"/>
        <v>0</v>
      </c>
      <c r="CN63" s="121">
        <f t="shared" si="47"/>
        <v>0</v>
      </c>
      <c r="CO63" s="121">
        <f t="shared" si="47"/>
        <v>0</v>
      </c>
      <c r="CP63" s="121">
        <f t="shared" si="47"/>
        <v>0</v>
      </c>
      <c r="CQ63" s="99"/>
      <c r="CR63" s="99"/>
      <c r="CS63" s="99"/>
      <c r="CT63" s="99"/>
      <c r="CU63" s="99"/>
      <c r="CV63" s="99"/>
      <c r="CW63" s="99"/>
      <c r="CX63" s="99"/>
      <c r="CY63" s="99"/>
      <c r="CZ63" s="99"/>
      <c r="DA63" s="99"/>
      <c r="DB63" s="99"/>
      <c r="DC63" s="99"/>
      <c r="DD63" s="99"/>
      <c r="DE63" s="99"/>
      <c r="DF63" s="99"/>
      <c r="DG63" s="99"/>
      <c r="DH63" s="99"/>
      <c r="DI63" s="99"/>
      <c r="DJ63" s="99"/>
      <c r="DK63" s="99"/>
      <c r="DL63" s="99"/>
    </row>
    <row r="64" spans="1:116">
      <c r="A64" s="56"/>
      <c r="B64" s="122" t="s">
        <v>157</v>
      </c>
      <c r="C64" s="425">
        <f t="shared" si="48"/>
        <v>136403100</v>
      </c>
      <c r="D64" s="123">
        <f t="shared" si="50"/>
        <v>0</v>
      </c>
      <c r="E64" s="121">
        <f t="shared" si="49"/>
        <v>0</v>
      </c>
      <c r="F64" s="121"/>
      <c r="G64" s="121">
        <f t="shared" si="43"/>
        <v>0</v>
      </c>
      <c r="H64" s="121">
        <f t="shared" si="43"/>
        <v>0</v>
      </c>
      <c r="I64" s="121">
        <f t="shared" si="43"/>
        <v>0</v>
      </c>
      <c r="J64" s="121">
        <f t="shared" si="43"/>
        <v>0</v>
      </c>
      <c r="K64" s="121">
        <f t="shared" si="43"/>
        <v>0</v>
      </c>
      <c r="L64" s="121">
        <f t="shared" si="43"/>
        <v>0</v>
      </c>
      <c r="M64" s="121">
        <f t="shared" si="43"/>
        <v>0</v>
      </c>
      <c r="N64" s="121">
        <f t="shared" si="43"/>
        <v>0</v>
      </c>
      <c r="O64" s="121">
        <f t="shared" si="43"/>
        <v>0</v>
      </c>
      <c r="P64" s="121">
        <f t="shared" si="43"/>
        <v>0</v>
      </c>
      <c r="Q64" s="121">
        <f t="shared" si="43"/>
        <v>0</v>
      </c>
      <c r="R64" s="121">
        <f t="shared" si="43"/>
        <v>0</v>
      </c>
      <c r="S64" s="121">
        <f t="shared" si="43"/>
        <v>0</v>
      </c>
      <c r="T64" s="121">
        <f t="shared" si="43"/>
        <v>0</v>
      </c>
      <c r="U64" s="123">
        <f t="shared" si="44"/>
        <v>0</v>
      </c>
      <c r="V64" s="121">
        <f t="shared" si="45"/>
        <v>0</v>
      </c>
      <c r="W64" s="121">
        <f t="shared" si="45"/>
        <v>0</v>
      </c>
      <c r="X64" s="121">
        <f t="shared" si="45"/>
        <v>0</v>
      </c>
      <c r="Y64" s="121">
        <f t="shared" si="45"/>
        <v>0</v>
      </c>
      <c r="Z64" s="121">
        <f t="shared" si="45"/>
        <v>0</v>
      </c>
      <c r="AA64" s="121">
        <f t="shared" si="45"/>
        <v>0</v>
      </c>
      <c r="AB64" s="121">
        <f t="shared" si="45"/>
        <v>0</v>
      </c>
      <c r="AC64" s="121">
        <f t="shared" si="45"/>
        <v>0</v>
      </c>
      <c r="AD64" s="121">
        <f t="shared" si="45"/>
        <v>0</v>
      </c>
      <c r="AE64" s="121">
        <f t="shared" si="45"/>
        <v>0</v>
      </c>
      <c r="AF64" s="121">
        <f t="shared" si="45"/>
        <v>0</v>
      </c>
      <c r="AG64" s="121">
        <f t="shared" si="45"/>
        <v>0</v>
      </c>
      <c r="AH64" s="121">
        <f t="shared" si="45"/>
        <v>0</v>
      </c>
      <c r="AI64" s="121">
        <f t="shared" si="45"/>
        <v>0</v>
      </c>
      <c r="AJ64" s="121">
        <f t="shared" si="45"/>
        <v>0</v>
      </c>
      <c r="AK64" s="121">
        <f t="shared" si="45"/>
        <v>0</v>
      </c>
      <c r="AL64" s="121">
        <f t="shared" si="45"/>
        <v>0</v>
      </c>
      <c r="AM64" s="121">
        <f t="shared" si="45"/>
        <v>0</v>
      </c>
      <c r="AN64" s="121">
        <f t="shared" si="45"/>
        <v>0</v>
      </c>
      <c r="AO64" s="124"/>
      <c r="AP64" s="151">
        <f t="shared" si="46"/>
        <v>36040100</v>
      </c>
      <c r="AQ64" s="121">
        <f t="shared" si="46"/>
        <v>9027200</v>
      </c>
      <c r="AR64" s="121">
        <f t="shared" si="46"/>
        <v>19016400</v>
      </c>
      <c r="AS64" s="121">
        <f t="shared" si="46"/>
        <v>0</v>
      </c>
      <c r="AT64" s="121">
        <f t="shared" si="46"/>
        <v>0</v>
      </c>
      <c r="AU64" s="121">
        <f t="shared" si="46"/>
        <v>0</v>
      </c>
      <c r="AV64" s="121">
        <f t="shared" si="46"/>
        <v>0</v>
      </c>
      <c r="AW64" s="121">
        <f t="shared" si="46"/>
        <v>7990000</v>
      </c>
      <c r="AX64" s="121">
        <f t="shared" si="46"/>
        <v>0</v>
      </c>
      <c r="AY64" s="121">
        <f t="shared" si="46"/>
        <v>0</v>
      </c>
      <c r="AZ64" s="121">
        <f t="shared" si="46"/>
        <v>0</v>
      </c>
      <c r="BA64" s="121">
        <f t="shared" si="46"/>
        <v>0</v>
      </c>
      <c r="BB64" s="121">
        <f t="shared" si="46"/>
        <v>0</v>
      </c>
      <c r="BC64" s="121">
        <f t="shared" si="46"/>
        <v>0</v>
      </c>
      <c r="BD64" s="121">
        <f t="shared" si="46"/>
        <v>0</v>
      </c>
      <c r="BE64" s="121">
        <f t="shared" ref="BE64:BS64" si="51">BE24+BE34+BE44+BE54</f>
        <v>0</v>
      </c>
      <c r="BF64" s="121">
        <f t="shared" si="51"/>
        <v>0</v>
      </c>
      <c r="BG64" s="121">
        <f t="shared" si="51"/>
        <v>0</v>
      </c>
      <c r="BH64" s="121">
        <f t="shared" si="51"/>
        <v>6500</v>
      </c>
      <c r="BI64" s="121">
        <f t="shared" si="51"/>
        <v>0</v>
      </c>
      <c r="BJ64" s="121">
        <f t="shared" si="51"/>
        <v>0</v>
      </c>
      <c r="BK64" s="121">
        <f t="shared" si="51"/>
        <v>0</v>
      </c>
      <c r="BL64" s="121">
        <f t="shared" si="51"/>
        <v>0</v>
      </c>
      <c r="BM64" s="121">
        <f t="shared" si="51"/>
        <v>0</v>
      </c>
      <c r="BN64" s="121">
        <f t="shared" si="51"/>
        <v>0</v>
      </c>
      <c r="BO64" s="125">
        <f t="shared" si="51"/>
        <v>827000</v>
      </c>
      <c r="BP64" s="121">
        <f t="shared" si="51"/>
        <v>390000</v>
      </c>
      <c r="BQ64" s="121">
        <f t="shared" si="51"/>
        <v>437000</v>
      </c>
      <c r="BR64" s="121">
        <f t="shared" si="51"/>
        <v>0</v>
      </c>
      <c r="BS64" s="126">
        <f t="shared" si="51"/>
        <v>0</v>
      </c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8"/>
      <c r="CH64" s="127"/>
      <c r="CI64" s="127"/>
      <c r="CJ64" s="127"/>
      <c r="CK64" s="127"/>
      <c r="CL64" s="127"/>
      <c r="CM64" s="121">
        <f t="shared" si="47"/>
        <v>99536000</v>
      </c>
      <c r="CN64" s="121">
        <f t="shared" si="47"/>
        <v>13286000</v>
      </c>
      <c r="CO64" s="121">
        <f t="shared" si="47"/>
        <v>86250000</v>
      </c>
      <c r="CP64" s="121">
        <f t="shared" si="47"/>
        <v>0</v>
      </c>
      <c r="CQ64" s="99"/>
      <c r="CR64" s="99"/>
      <c r="CS64" s="99"/>
      <c r="CT64" s="99"/>
      <c r="CU64" s="99"/>
      <c r="CV64" s="99"/>
      <c r="CW64" s="99"/>
      <c r="CX64" s="99"/>
      <c r="CY64" s="99"/>
      <c r="CZ64" s="99"/>
      <c r="DA64" s="99"/>
      <c r="DB64" s="99"/>
      <c r="DC64" s="99"/>
      <c r="DD64" s="99"/>
      <c r="DE64" s="99"/>
      <c r="DF64" s="99"/>
      <c r="DG64" s="99"/>
      <c r="DH64" s="99"/>
      <c r="DI64" s="99"/>
      <c r="DJ64" s="99"/>
      <c r="DK64" s="99"/>
      <c r="DL64" s="99"/>
    </row>
  </sheetData>
  <mergeCells count="32">
    <mergeCell ref="CM8:CP8"/>
    <mergeCell ref="A1:D1"/>
    <mergeCell ref="A2:D2"/>
    <mergeCell ref="A8:A13"/>
    <mergeCell ref="D8:T8"/>
    <mergeCell ref="U8:AO8"/>
    <mergeCell ref="E9:J9"/>
    <mergeCell ref="K9:L9"/>
    <mergeCell ref="M9:S9"/>
    <mergeCell ref="AP8:AU8"/>
    <mergeCell ref="AV8:BN8"/>
    <mergeCell ref="BO8:BS8"/>
    <mergeCell ref="BT8:CF8"/>
    <mergeCell ref="CG8:CL8"/>
    <mergeCell ref="AK10:AK11"/>
    <mergeCell ref="CN9:CP9"/>
    <mergeCell ref="CI9:CL9"/>
    <mergeCell ref="A14:B14"/>
    <mergeCell ref="AD10:AD11"/>
    <mergeCell ref="AE10:AE11"/>
    <mergeCell ref="AF10:AF11"/>
    <mergeCell ref="AG10:AG11"/>
    <mergeCell ref="BI9:BJ9"/>
    <mergeCell ref="BK9:BN9"/>
    <mergeCell ref="BP9:BS9"/>
    <mergeCell ref="BT9:CF9"/>
    <mergeCell ref="CG9:CH9"/>
    <mergeCell ref="V9:AD9"/>
    <mergeCell ref="AE9:AK9"/>
    <mergeCell ref="AL9:AN9"/>
    <mergeCell ref="AQ9:AU9"/>
    <mergeCell ref="AV9:BH9"/>
  </mergeCells>
  <pageMargins left="1.2" right="0.2" top="0.75" bottom="0.75" header="0.3" footer="0.3"/>
  <pageSetup paperSize="5" scale="70" orientation="landscape" r:id="rId1"/>
  <rowBreaks count="1" manualBreakCount="1">
    <brk id="34" max="16383" man="1"/>
  </rowBreaks>
  <colBreaks count="1" manualBreakCount="1">
    <brk id="38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FF00"/>
  </sheetPr>
  <dimension ref="A1:DK65"/>
  <sheetViews>
    <sheetView topLeftCell="A37" workbookViewId="0">
      <selection activeCell="F26" sqref="F26"/>
    </sheetView>
  </sheetViews>
  <sheetFormatPr defaultRowHeight="15"/>
  <cols>
    <col min="1" max="1" width="4" customWidth="1"/>
    <col min="2" max="2" width="13.42578125" bestFit="1" customWidth="1"/>
    <col min="3" max="3" width="12" hidden="1" customWidth="1"/>
    <col min="4" max="4" width="9.42578125" customWidth="1"/>
    <col min="5" max="5" width="0" hidden="1" customWidth="1"/>
    <col min="6" max="6" width="10.140625" customWidth="1"/>
    <col min="7" max="7" width="9.7109375" customWidth="1"/>
    <col min="8" max="9" width="0" hidden="1" customWidth="1"/>
    <col min="10" max="10" width="10.42578125" customWidth="1"/>
    <col min="11" max="11" width="10.28515625" hidden="1" customWidth="1"/>
    <col min="12" max="12" width="0" hidden="1" customWidth="1"/>
    <col min="13" max="13" width="10.140625" hidden="1" customWidth="1"/>
    <col min="14" max="14" width="0" hidden="1" customWidth="1"/>
    <col min="15" max="15" width="11.7109375" hidden="1" customWidth="1"/>
    <col min="16" max="17" width="0" hidden="1" customWidth="1"/>
    <col min="18" max="19" width="9.7109375" customWidth="1"/>
    <col min="20" max="20" width="12.5703125" hidden="1" customWidth="1"/>
    <col min="21" max="21" width="9.85546875" customWidth="1"/>
    <col min="22" max="22" width="9.140625" customWidth="1"/>
    <col min="23" max="23" width="0" hidden="1" customWidth="1"/>
    <col min="24" max="24" width="9.85546875" customWidth="1"/>
    <col min="25" max="25" width="9.140625" hidden="1" customWidth="1"/>
    <col min="26" max="26" width="9.140625" customWidth="1"/>
    <col min="27" max="31" width="9.140625" hidden="1" customWidth="1"/>
    <col min="32" max="32" width="10.140625" customWidth="1"/>
    <col min="33" max="35" width="0" hidden="1" customWidth="1"/>
    <col min="36" max="36" width="9.42578125" customWidth="1"/>
    <col min="37" max="37" width="9.85546875" customWidth="1"/>
    <col min="38" max="40" width="0" hidden="1" customWidth="1"/>
    <col min="41" max="41" width="12.5703125" hidden="1" customWidth="1"/>
    <col min="42" max="43" width="9.85546875" customWidth="1"/>
    <col min="44" max="44" width="0" hidden="1" customWidth="1"/>
    <col min="45" max="45" width="10" customWidth="1"/>
    <col min="46" max="46" width="10.28515625" customWidth="1"/>
    <col min="47" max="48" width="12.28515625" bestFit="1" customWidth="1"/>
    <col min="49" max="52" width="0" hidden="1" customWidth="1"/>
    <col min="53" max="53" width="12.5703125" bestFit="1" customWidth="1"/>
    <col min="54" max="58" width="0" hidden="1" customWidth="1"/>
    <col min="59" max="59" width="11.140625" customWidth="1"/>
    <col min="60" max="61" width="12.5703125" bestFit="1" customWidth="1"/>
    <col min="62" max="62" width="0" hidden="1" customWidth="1"/>
    <col min="63" max="63" width="12.5703125" bestFit="1" customWidth="1"/>
    <col min="64" max="65" width="0" hidden="1" customWidth="1"/>
    <col min="66" max="66" width="9.28515625" bestFit="1" customWidth="1"/>
    <col min="67" max="68" width="9.85546875" customWidth="1"/>
    <col min="69" max="89" width="0" hidden="1" customWidth="1"/>
    <col min="90" max="90" width="8.85546875" customWidth="1"/>
    <col min="91" max="91" width="9.5703125" customWidth="1"/>
    <col min="92" max="92" width="9.7109375" customWidth="1"/>
    <col min="93" max="93" width="8.5703125" hidden="1" customWidth="1"/>
  </cols>
  <sheetData>
    <row r="1" spans="1:115" ht="18.75">
      <c r="A1" s="515"/>
      <c r="B1" s="515"/>
      <c r="C1" s="515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>
        <v>23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>
        <v>24</v>
      </c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4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4"/>
      <c r="CM1" s="3"/>
      <c r="CN1" s="3"/>
      <c r="CO1" s="3">
        <v>25</v>
      </c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</row>
    <row r="2" spans="1:115">
      <c r="A2" s="516"/>
      <c r="B2" s="516"/>
      <c r="C2" s="51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6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6"/>
      <c r="CM2" s="5"/>
      <c r="CN2" s="5"/>
      <c r="CO2" s="5"/>
      <c r="CP2" s="97"/>
      <c r="CQ2" s="97"/>
      <c r="CR2" s="97"/>
      <c r="CS2" s="97"/>
      <c r="CT2" s="97"/>
      <c r="CU2" s="97"/>
      <c r="CV2" s="97"/>
      <c r="CW2" s="97"/>
      <c r="CX2" s="97"/>
      <c r="CY2" s="97"/>
      <c r="CZ2" s="97"/>
      <c r="DA2" s="97"/>
      <c r="DB2" s="97"/>
      <c r="DC2" s="97"/>
      <c r="DD2" s="97"/>
      <c r="DE2" s="97"/>
      <c r="DF2" s="97"/>
      <c r="DG2" s="97"/>
      <c r="DH2" s="97"/>
      <c r="DI2" s="97"/>
      <c r="DJ2" s="97"/>
      <c r="DK2" s="97"/>
    </row>
    <row r="3" spans="1:115">
      <c r="A3" s="3"/>
      <c r="B3" s="3"/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4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4"/>
      <c r="CM3" s="3"/>
      <c r="CN3" s="3"/>
      <c r="CO3" s="3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ht="16.5">
      <c r="A4" s="9" t="s">
        <v>262</v>
      </c>
      <c r="B4" s="3"/>
      <c r="D4" s="3"/>
      <c r="E4" s="10"/>
      <c r="F4" s="11"/>
      <c r="G4" s="11"/>
      <c r="H4" s="3"/>
      <c r="I4" s="3"/>
      <c r="J4" s="12"/>
      <c r="K4" s="3"/>
      <c r="L4" s="3"/>
      <c r="M4" s="3"/>
      <c r="N4" s="13"/>
      <c r="O4" s="14"/>
      <c r="P4" s="15"/>
      <c r="Q4" s="3"/>
      <c r="R4" s="3"/>
      <c r="S4" s="3"/>
      <c r="T4" s="8"/>
      <c r="U4" s="9"/>
      <c r="V4" s="3"/>
      <c r="W4" s="3"/>
      <c r="X4" s="3"/>
      <c r="Y4" s="3"/>
      <c r="Z4" s="3"/>
      <c r="AA4" s="16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P4" s="9" t="s">
        <v>263</v>
      </c>
      <c r="AQ4" s="3"/>
      <c r="AR4" s="14"/>
      <c r="AS4" s="3"/>
      <c r="AT4" s="15"/>
      <c r="AU4" s="8"/>
      <c r="AW4" s="3"/>
      <c r="AX4" s="3"/>
      <c r="AY4" s="3"/>
      <c r="AZ4" s="3"/>
      <c r="BA4" s="3"/>
      <c r="BB4" s="13"/>
      <c r="BC4" s="17"/>
      <c r="BD4" s="3"/>
      <c r="BE4" s="3"/>
      <c r="BF4" s="3"/>
      <c r="BG4" s="3"/>
      <c r="BH4" s="3"/>
      <c r="BI4" s="3"/>
      <c r="BJ4" s="3"/>
      <c r="BK4" s="3"/>
      <c r="BL4" s="3"/>
      <c r="BM4" s="3"/>
      <c r="BN4" s="4"/>
      <c r="BO4" s="3"/>
      <c r="BP4" s="3"/>
      <c r="BQ4" s="3"/>
      <c r="BR4" s="3"/>
      <c r="BS4" s="3"/>
      <c r="BT4" s="3"/>
      <c r="BU4" s="14"/>
      <c r="BV4" s="15"/>
      <c r="BW4" s="3"/>
      <c r="BX4" s="3"/>
      <c r="BY4" s="3"/>
      <c r="BZ4" s="3"/>
      <c r="CA4" s="3"/>
      <c r="CB4" s="3"/>
      <c r="CC4" s="3"/>
      <c r="CD4" s="3"/>
      <c r="CE4" s="3"/>
      <c r="CF4" s="14"/>
      <c r="CG4" s="15"/>
      <c r="CH4" s="3"/>
      <c r="CI4" s="3"/>
      <c r="CJ4" s="3"/>
      <c r="CK4" s="3"/>
      <c r="CL4" s="4"/>
      <c r="CM4" s="3"/>
      <c r="CN4" s="3"/>
      <c r="CO4" s="3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ht="16.5">
      <c r="A5" s="19" t="s">
        <v>264</v>
      </c>
      <c r="B5" s="5"/>
      <c r="D5" s="5"/>
      <c r="E5" s="6"/>
      <c r="F5" s="20"/>
      <c r="G5" s="20"/>
      <c r="H5" s="5"/>
      <c r="I5" s="5"/>
      <c r="J5" s="21"/>
      <c r="K5" s="5"/>
      <c r="L5" s="5"/>
      <c r="M5" s="5"/>
      <c r="N5" s="22"/>
      <c r="O5" s="23"/>
      <c r="P5" s="24"/>
      <c r="Q5" s="5"/>
      <c r="R5" s="5"/>
      <c r="S5" s="5"/>
      <c r="T5" s="18"/>
      <c r="U5" s="19"/>
      <c r="V5" s="5"/>
      <c r="W5" s="5"/>
      <c r="X5" s="5"/>
      <c r="Y5" s="5"/>
      <c r="Z5" s="5"/>
      <c r="AA5" s="2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P5" s="19" t="s">
        <v>265</v>
      </c>
      <c r="AQ5" s="5"/>
      <c r="AR5" s="23"/>
      <c r="AS5" s="5"/>
      <c r="AT5" s="24"/>
      <c r="AU5" s="18"/>
      <c r="AW5" s="5"/>
      <c r="AX5" s="5"/>
      <c r="AY5" s="5"/>
      <c r="AZ5" s="5"/>
      <c r="BA5" s="5"/>
      <c r="BB5" s="22"/>
      <c r="BC5" s="19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23"/>
      <c r="BV5" s="24"/>
      <c r="BW5" s="5"/>
      <c r="BX5" s="5"/>
      <c r="BY5" s="5"/>
      <c r="BZ5" s="5"/>
      <c r="CA5" s="5"/>
      <c r="CB5" s="5"/>
      <c r="CC5" s="5"/>
      <c r="CD5" s="5"/>
      <c r="CE5" s="5"/>
      <c r="CF5" s="23"/>
      <c r="CG5" s="24"/>
      <c r="CH5" s="5"/>
      <c r="CI5" s="5"/>
      <c r="CJ5" s="5"/>
      <c r="CK5" s="5"/>
      <c r="CL5" s="5"/>
      <c r="CM5" s="5"/>
      <c r="CN5" s="5"/>
      <c r="CO5" s="5"/>
      <c r="CP5" s="97"/>
      <c r="CQ5" s="97"/>
      <c r="CR5" s="97"/>
      <c r="CS5" s="97"/>
      <c r="CT5" s="97"/>
      <c r="CU5" s="97"/>
      <c r="CV5" s="97"/>
      <c r="CW5" s="97"/>
      <c r="CX5" s="97"/>
      <c r="CY5" s="97"/>
      <c r="CZ5" s="97"/>
      <c r="DA5" s="97"/>
      <c r="DB5" s="97"/>
      <c r="DC5" s="97"/>
      <c r="DD5" s="97"/>
      <c r="DE5" s="97"/>
      <c r="DF5" s="97"/>
      <c r="DG5" s="97"/>
      <c r="DH5" s="97"/>
      <c r="DI5" s="97"/>
      <c r="DJ5" s="97"/>
      <c r="DK5" s="97"/>
    </row>
    <row r="6" spans="1:115">
      <c r="A6" s="3"/>
      <c r="B6" s="3"/>
      <c r="C6" s="4"/>
      <c r="D6" s="3"/>
      <c r="E6" s="3"/>
      <c r="F6" s="3"/>
      <c r="G6" s="3"/>
      <c r="H6" s="3"/>
      <c r="I6" s="26"/>
      <c r="J6" s="3"/>
      <c r="K6" s="3"/>
      <c r="L6" s="3"/>
      <c r="M6" s="3"/>
      <c r="N6" s="27"/>
      <c r="O6" s="13"/>
      <c r="P6" s="3"/>
      <c r="Q6" s="3"/>
      <c r="R6" s="3"/>
      <c r="S6" s="26" t="s">
        <v>164</v>
      </c>
      <c r="T6" s="3"/>
      <c r="U6" s="3"/>
      <c r="V6" s="3"/>
      <c r="W6" s="3"/>
      <c r="X6" s="3"/>
      <c r="Y6" s="3"/>
      <c r="Z6" s="26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26" t="s">
        <v>162</v>
      </c>
      <c r="AU6" s="3"/>
      <c r="AV6" s="1"/>
      <c r="AW6" s="3"/>
      <c r="AX6" s="3"/>
      <c r="AY6" s="3"/>
      <c r="AZ6" s="3"/>
      <c r="BA6" s="3"/>
      <c r="BB6" s="27"/>
      <c r="BC6" s="13"/>
      <c r="BD6" s="3"/>
      <c r="BE6" s="3"/>
      <c r="BF6" s="3"/>
      <c r="BG6" s="3"/>
      <c r="BH6" s="3"/>
      <c r="BI6" s="3"/>
      <c r="BJ6" s="3"/>
      <c r="BK6" s="3"/>
      <c r="BL6" s="3"/>
      <c r="BM6" s="3"/>
      <c r="BN6" s="4"/>
      <c r="BO6" s="3"/>
      <c r="BP6" s="3"/>
      <c r="BQ6" s="3"/>
      <c r="BR6" s="1"/>
      <c r="BS6" s="3"/>
      <c r="BT6" s="3"/>
      <c r="BU6" s="4"/>
      <c r="BV6" s="3"/>
      <c r="BW6" s="3"/>
      <c r="BX6" s="3"/>
      <c r="BY6" s="3"/>
      <c r="BZ6" s="3"/>
      <c r="CA6" s="3"/>
      <c r="CB6" s="3"/>
      <c r="CC6" s="3"/>
      <c r="CD6" s="3"/>
      <c r="CE6" s="26"/>
      <c r="CF6" s="3"/>
      <c r="CG6" s="3"/>
      <c r="CH6" s="3"/>
      <c r="CI6" s="3"/>
      <c r="CJ6" s="3"/>
      <c r="CK6" s="3"/>
      <c r="CL6" s="4"/>
      <c r="CM6" s="3"/>
      <c r="CN6" s="3"/>
      <c r="CO6" s="26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>
      <c r="A7" s="28"/>
      <c r="B7" s="28"/>
      <c r="C7" s="29"/>
      <c r="D7" s="28"/>
      <c r="E7" s="28"/>
      <c r="F7" s="28"/>
      <c r="G7" s="28"/>
      <c r="H7" s="28"/>
      <c r="I7" s="30"/>
      <c r="J7" s="28"/>
      <c r="K7" s="28"/>
      <c r="L7" s="28"/>
      <c r="M7" s="28"/>
      <c r="N7" s="31"/>
      <c r="O7" s="32"/>
      <c r="P7" s="28"/>
      <c r="Q7" s="28"/>
      <c r="R7" s="28"/>
      <c r="S7" s="30" t="s">
        <v>163</v>
      </c>
      <c r="U7" s="33" t="s">
        <v>2</v>
      </c>
      <c r="V7" s="28"/>
      <c r="W7" s="28"/>
      <c r="X7" s="28"/>
      <c r="Y7" s="28"/>
      <c r="Z7" s="30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30" t="s">
        <v>163</v>
      </c>
      <c r="AU7" s="33" t="s">
        <v>2</v>
      </c>
      <c r="AV7" s="7"/>
      <c r="AW7" s="28"/>
      <c r="AX7" s="28"/>
      <c r="AY7" s="28"/>
      <c r="AZ7" s="28"/>
      <c r="BA7" s="28"/>
      <c r="BB7" s="31"/>
      <c r="BC7" s="32"/>
      <c r="BD7" s="28"/>
      <c r="BE7" s="28"/>
      <c r="BF7" s="28"/>
      <c r="BG7" s="28"/>
      <c r="BH7" s="28"/>
      <c r="BI7" s="28"/>
      <c r="BJ7" s="28"/>
      <c r="BK7" s="28"/>
      <c r="BL7" s="28"/>
      <c r="BM7" s="28"/>
      <c r="BN7" s="28"/>
      <c r="BO7" s="28"/>
      <c r="BP7" s="28"/>
      <c r="BQ7" s="28"/>
      <c r="BR7" s="7"/>
      <c r="BS7" s="28"/>
      <c r="BT7" s="28"/>
      <c r="BU7" s="29"/>
      <c r="BV7" s="28"/>
      <c r="BW7" s="28"/>
      <c r="BX7" s="28"/>
      <c r="BY7" s="28"/>
      <c r="BZ7" s="28"/>
      <c r="CA7" s="28"/>
      <c r="CB7" s="28"/>
      <c r="CC7" s="28"/>
      <c r="CD7" s="28"/>
      <c r="CE7" s="30"/>
      <c r="CF7" s="28"/>
      <c r="CG7" s="28"/>
      <c r="CH7" s="28"/>
      <c r="CI7" s="28"/>
      <c r="CJ7" s="28"/>
      <c r="CK7" s="28"/>
      <c r="CL7" s="28"/>
      <c r="CM7" s="28"/>
      <c r="CN7" s="28"/>
      <c r="CO7" s="30"/>
      <c r="CP7" s="97"/>
      <c r="CQ7" s="97"/>
      <c r="CR7" s="97"/>
      <c r="CS7" s="97"/>
      <c r="CT7" s="97"/>
      <c r="CU7" s="97"/>
      <c r="CV7" s="97"/>
      <c r="CW7" s="97"/>
      <c r="CX7" s="97"/>
      <c r="CY7" s="97"/>
      <c r="CZ7" s="97"/>
      <c r="DA7" s="97"/>
      <c r="DB7" s="97"/>
      <c r="DC7" s="97"/>
      <c r="DD7" s="97"/>
      <c r="DE7" s="97"/>
      <c r="DF7" s="97"/>
      <c r="DG7" s="97"/>
      <c r="DH7" s="97"/>
      <c r="DI7" s="97"/>
      <c r="DJ7" s="97"/>
      <c r="DK7" s="97"/>
    </row>
    <row r="8" spans="1:115">
      <c r="A8" s="517" t="s">
        <v>3</v>
      </c>
      <c r="B8" s="35"/>
      <c r="C8" s="148"/>
      <c r="D8" s="506"/>
      <c r="E8" s="507"/>
      <c r="F8" s="507"/>
      <c r="G8" s="507"/>
      <c r="H8" s="507"/>
      <c r="I8" s="507"/>
      <c r="J8" s="507"/>
      <c r="K8" s="507"/>
      <c r="L8" s="507"/>
      <c r="M8" s="507"/>
      <c r="N8" s="507"/>
      <c r="O8" s="507"/>
      <c r="P8" s="507"/>
      <c r="Q8" s="507"/>
      <c r="R8" s="507"/>
      <c r="S8" s="508"/>
      <c r="T8" s="506" t="s">
        <v>5</v>
      </c>
      <c r="U8" s="507"/>
      <c r="V8" s="507"/>
      <c r="W8" s="507"/>
      <c r="X8" s="507"/>
      <c r="Y8" s="507"/>
      <c r="Z8" s="507"/>
      <c r="AA8" s="507"/>
      <c r="AB8" s="507"/>
      <c r="AC8" s="507"/>
      <c r="AD8" s="507"/>
      <c r="AE8" s="507"/>
      <c r="AF8" s="507"/>
      <c r="AG8" s="507"/>
      <c r="AH8" s="507"/>
      <c r="AI8" s="507"/>
      <c r="AJ8" s="507"/>
      <c r="AK8" s="507"/>
      <c r="AL8" s="507"/>
      <c r="AM8" s="507"/>
      <c r="AN8" s="508"/>
      <c r="AO8" s="506" t="s">
        <v>6</v>
      </c>
      <c r="AP8" s="507"/>
      <c r="AQ8" s="507"/>
      <c r="AR8" s="507"/>
      <c r="AS8" s="507"/>
      <c r="AT8" s="508"/>
      <c r="AU8" s="506" t="s">
        <v>7</v>
      </c>
      <c r="AV8" s="507"/>
      <c r="AW8" s="507"/>
      <c r="AX8" s="507"/>
      <c r="AY8" s="507"/>
      <c r="AZ8" s="507"/>
      <c r="BA8" s="507"/>
      <c r="BB8" s="507"/>
      <c r="BC8" s="507"/>
      <c r="BD8" s="507"/>
      <c r="BE8" s="507"/>
      <c r="BF8" s="507"/>
      <c r="BG8" s="507"/>
      <c r="BH8" s="507"/>
      <c r="BI8" s="507"/>
      <c r="BJ8" s="507"/>
      <c r="BK8" s="507"/>
      <c r="BL8" s="507"/>
      <c r="BM8" s="508"/>
      <c r="BN8" s="506" t="s">
        <v>161</v>
      </c>
      <c r="BO8" s="507"/>
      <c r="BP8" s="507"/>
      <c r="BQ8" s="507"/>
      <c r="BR8" s="508"/>
      <c r="BS8" s="520"/>
      <c r="BT8" s="520"/>
      <c r="BU8" s="520"/>
      <c r="BV8" s="520"/>
      <c r="BW8" s="520"/>
      <c r="BX8" s="520"/>
      <c r="BY8" s="520"/>
      <c r="BZ8" s="520"/>
      <c r="CA8" s="520"/>
      <c r="CB8" s="520"/>
      <c r="CC8" s="520"/>
      <c r="CD8" s="520"/>
      <c r="CE8" s="521"/>
      <c r="CF8" s="522" t="s">
        <v>9</v>
      </c>
      <c r="CG8" s="522"/>
      <c r="CH8" s="522"/>
      <c r="CI8" s="522"/>
      <c r="CJ8" s="522"/>
      <c r="CK8" s="522"/>
      <c r="CL8" s="506" t="s">
        <v>10</v>
      </c>
      <c r="CM8" s="507"/>
      <c r="CN8" s="507"/>
      <c r="CO8" s="508"/>
      <c r="CP8" s="95"/>
      <c r="CQ8" s="95"/>
      <c r="CR8" s="95"/>
      <c r="CS8" s="95"/>
      <c r="CT8" s="95"/>
      <c r="CU8" s="95"/>
      <c r="CV8" s="95"/>
      <c r="CW8" s="95"/>
      <c r="CX8" s="95"/>
      <c r="CY8" s="95"/>
      <c r="CZ8" s="95"/>
      <c r="DA8" s="95"/>
      <c r="DB8" s="95"/>
      <c r="DC8" s="95"/>
      <c r="DD8" s="95"/>
      <c r="DE8" s="95"/>
      <c r="DF8" s="95"/>
      <c r="DG8" s="95"/>
      <c r="DH8" s="95"/>
      <c r="DI8" s="95"/>
      <c r="DJ8" s="95"/>
      <c r="DK8" s="95"/>
    </row>
    <row r="9" spans="1:115">
      <c r="A9" s="517"/>
      <c r="B9" s="36"/>
      <c r="C9" s="149"/>
      <c r="D9" s="512" t="s">
        <v>11</v>
      </c>
      <c r="E9" s="513"/>
      <c r="F9" s="513"/>
      <c r="G9" s="513"/>
      <c r="H9" s="513"/>
      <c r="I9" s="514"/>
      <c r="J9" s="512" t="s">
        <v>12</v>
      </c>
      <c r="K9" s="514"/>
      <c r="L9" s="512" t="s">
        <v>13</v>
      </c>
      <c r="M9" s="513"/>
      <c r="N9" s="513"/>
      <c r="O9" s="513"/>
      <c r="P9" s="513"/>
      <c r="Q9" s="513"/>
      <c r="R9" s="514"/>
      <c r="S9" s="62"/>
      <c r="T9" s="35"/>
      <c r="U9" s="512" t="s">
        <v>14</v>
      </c>
      <c r="V9" s="513"/>
      <c r="W9" s="513"/>
      <c r="X9" s="513"/>
      <c r="Y9" s="513"/>
      <c r="Z9" s="513"/>
      <c r="AA9" s="513"/>
      <c r="AB9" s="513"/>
      <c r="AC9" s="514"/>
      <c r="AD9" s="512" t="s">
        <v>15</v>
      </c>
      <c r="AE9" s="513"/>
      <c r="AF9" s="513"/>
      <c r="AG9" s="513"/>
      <c r="AH9" s="513"/>
      <c r="AI9" s="513"/>
      <c r="AJ9" s="514"/>
      <c r="AK9" s="509" t="s">
        <v>16</v>
      </c>
      <c r="AL9" s="510"/>
      <c r="AM9" s="511"/>
      <c r="AN9" s="36"/>
      <c r="AO9" s="40"/>
      <c r="AP9" s="512" t="s">
        <v>17</v>
      </c>
      <c r="AQ9" s="513"/>
      <c r="AR9" s="513"/>
      <c r="AS9" s="513"/>
      <c r="AT9" s="514"/>
      <c r="AU9" s="512" t="s">
        <v>17</v>
      </c>
      <c r="AV9" s="513"/>
      <c r="AW9" s="513"/>
      <c r="AX9" s="513"/>
      <c r="AY9" s="513"/>
      <c r="AZ9" s="513"/>
      <c r="BA9" s="513"/>
      <c r="BB9" s="513"/>
      <c r="BC9" s="513"/>
      <c r="BD9" s="513"/>
      <c r="BE9" s="513"/>
      <c r="BF9" s="513"/>
      <c r="BG9" s="514"/>
      <c r="BH9" s="512" t="s">
        <v>12</v>
      </c>
      <c r="BI9" s="514"/>
      <c r="BJ9" s="529" t="s">
        <v>18</v>
      </c>
      <c r="BK9" s="530"/>
      <c r="BL9" s="530"/>
      <c r="BM9" s="531"/>
      <c r="BN9" s="41"/>
      <c r="BO9" s="512" t="s">
        <v>17</v>
      </c>
      <c r="BP9" s="513"/>
      <c r="BQ9" s="513"/>
      <c r="BR9" s="514"/>
      <c r="BS9" s="513"/>
      <c r="BT9" s="513"/>
      <c r="BU9" s="513"/>
      <c r="BV9" s="513"/>
      <c r="BW9" s="513"/>
      <c r="BX9" s="513"/>
      <c r="BY9" s="513"/>
      <c r="BZ9" s="513"/>
      <c r="CA9" s="513"/>
      <c r="CB9" s="513"/>
      <c r="CC9" s="513"/>
      <c r="CD9" s="513"/>
      <c r="CE9" s="514"/>
      <c r="CF9" s="526" t="s">
        <v>19</v>
      </c>
      <c r="CG9" s="532"/>
      <c r="CH9" s="525" t="s">
        <v>20</v>
      </c>
      <c r="CI9" s="526"/>
      <c r="CJ9" s="526"/>
      <c r="CK9" s="526"/>
      <c r="CL9" s="41"/>
      <c r="CM9" s="512" t="s">
        <v>17</v>
      </c>
      <c r="CN9" s="513"/>
      <c r="CO9" s="514"/>
      <c r="CP9" s="95"/>
      <c r="CQ9" s="95"/>
      <c r="CR9" s="95"/>
      <c r="CS9" s="95"/>
      <c r="CT9" s="95"/>
      <c r="CU9" s="95"/>
      <c r="CV9" s="95"/>
      <c r="CW9" s="95"/>
      <c r="CX9" s="95"/>
      <c r="CY9" s="95"/>
      <c r="CZ9" s="95"/>
      <c r="DA9" s="95"/>
      <c r="DB9" s="95"/>
      <c r="DC9" s="95"/>
      <c r="DD9" s="95"/>
      <c r="DE9" s="95"/>
      <c r="DF9" s="95"/>
      <c r="DG9" s="95"/>
      <c r="DH9" s="95"/>
      <c r="DI9" s="95"/>
      <c r="DJ9" s="95"/>
      <c r="DK9" s="95"/>
    </row>
    <row r="10" spans="1:115">
      <c r="A10" s="517"/>
      <c r="B10" s="57" t="s">
        <v>21</v>
      </c>
      <c r="C10" s="146" t="s">
        <v>22</v>
      </c>
      <c r="D10" s="36"/>
      <c r="E10" s="36"/>
      <c r="F10" s="36"/>
      <c r="G10" s="36"/>
      <c r="H10" s="36"/>
      <c r="I10" s="36"/>
      <c r="J10" s="35"/>
      <c r="K10" s="35"/>
      <c r="L10" s="36"/>
      <c r="M10" s="35"/>
      <c r="N10" s="39"/>
      <c r="O10" s="35"/>
      <c r="P10" s="35"/>
      <c r="Q10" s="35"/>
      <c r="R10" s="35"/>
      <c r="S10" s="66" t="s">
        <v>23</v>
      </c>
      <c r="T10" s="74" t="s">
        <v>24</v>
      </c>
      <c r="U10" s="64"/>
      <c r="V10" s="64"/>
      <c r="W10" s="64"/>
      <c r="X10" s="64"/>
      <c r="Y10" s="64"/>
      <c r="Z10" s="64"/>
      <c r="AA10" s="65"/>
      <c r="AB10" s="64"/>
      <c r="AC10" s="527" t="s">
        <v>25</v>
      </c>
      <c r="AD10" s="527" t="s">
        <v>26</v>
      </c>
      <c r="AE10" s="527" t="s">
        <v>27</v>
      </c>
      <c r="AF10" s="527" t="s">
        <v>28</v>
      </c>
      <c r="AG10" s="65"/>
      <c r="AH10" s="64"/>
      <c r="AI10" s="64"/>
      <c r="AJ10" s="527" t="s">
        <v>29</v>
      </c>
      <c r="AK10" s="64"/>
      <c r="AL10" s="64"/>
      <c r="AM10" s="64"/>
      <c r="AN10" s="36" t="s">
        <v>23</v>
      </c>
      <c r="AO10" s="74" t="s">
        <v>24</v>
      </c>
      <c r="AP10" s="35"/>
      <c r="AQ10" s="35"/>
      <c r="AR10" s="35"/>
      <c r="AS10" s="35"/>
      <c r="AT10" s="35"/>
      <c r="AU10" s="35"/>
      <c r="AV10" s="42"/>
      <c r="AW10" s="39"/>
      <c r="AX10" s="35"/>
      <c r="AY10" s="35"/>
      <c r="AZ10" s="39"/>
      <c r="BA10" s="35"/>
      <c r="BB10" s="35"/>
      <c r="BC10" s="35"/>
      <c r="BD10" s="35"/>
      <c r="BE10" s="35"/>
      <c r="BF10" s="35"/>
      <c r="BG10" s="39"/>
      <c r="BH10" s="35"/>
      <c r="BI10" s="39"/>
      <c r="BJ10" s="35"/>
      <c r="BK10" s="35"/>
      <c r="BL10" s="35"/>
      <c r="BM10" s="39"/>
      <c r="BN10" s="74" t="s">
        <v>24</v>
      </c>
      <c r="BO10" s="35"/>
      <c r="BP10" s="35"/>
      <c r="BQ10" s="35"/>
      <c r="BR10" s="35"/>
      <c r="BS10" s="35"/>
      <c r="BT10" s="35"/>
      <c r="BU10" s="35"/>
      <c r="BV10" s="35"/>
      <c r="BW10" s="35"/>
      <c r="BX10" s="39"/>
      <c r="BY10" s="35"/>
      <c r="BZ10" s="35"/>
      <c r="CA10" s="35"/>
      <c r="CB10" s="35"/>
      <c r="CC10" s="35"/>
      <c r="CD10" s="35"/>
      <c r="CE10" s="39"/>
      <c r="CF10" s="39"/>
      <c r="CG10" s="39"/>
      <c r="CH10" s="35"/>
      <c r="CI10" s="35"/>
      <c r="CJ10" s="35"/>
      <c r="CK10" s="43"/>
      <c r="CL10" s="74" t="s">
        <v>24</v>
      </c>
      <c r="CM10" s="35"/>
      <c r="CN10" s="35"/>
      <c r="CO10" s="39"/>
      <c r="CP10" s="95"/>
      <c r="CQ10" s="95"/>
      <c r="CR10" s="95"/>
      <c r="CS10" s="95"/>
      <c r="CT10" s="95"/>
      <c r="CU10" s="95"/>
      <c r="CV10" s="95"/>
      <c r="CW10" s="95"/>
      <c r="CX10" s="95"/>
      <c r="CY10" s="95"/>
      <c r="CZ10" s="95"/>
      <c r="DA10" s="95"/>
      <c r="DB10" s="95"/>
      <c r="DC10" s="95"/>
      <c r="DD10" s="95"/>
      <c r="DE10" s="95"/>
      <c r="DF10" s="95"/>
      <c r="DG10" s="95"/>
      <c r="DH10" s="95"/>
      <c r="DI10" s="95"/>
      <c r="DJ10" s="95"/>
      <c r="DK10" s="95"/>
    </row>
    <row r="11" spans="1:115">
      <c r="A11" s="517"/>
      <c r="B11" s="58" t="s">
        <v>30</v>
      </c>
      <c r="C11" s="150" t="s">
        <v>31</v>
      </c>
      <c r="D11" s="63" t="s">
        <v>32</v>
      </c>
      <c r="E11" s="63" t="s">
        <v>33</v>
      </c>
      <c r="F11" s="63" t="s">
        <v>34</v>
      </c>
      <c r="G11" s="63" t="s">
        <v>35</v>
      </c>
      <c r="H11" s="63" t="s">
        <v>36</v>
      </c>
      <c r="I11" s="63" t="s">
        <v>25</v>
      </c>
      <c r="J11" s="63" t="s">
        <v>37</v>
      </c>
      <c r="K11" s="63" t="s">
        <v>38</v>
      </c>
      <c r="L11" s="63" t="s">
        <v>39</v>
      </c>
      <c r="M11" s="63" t="s">
        <v>40</v>
      </c>
      <c r="N11" s="66" t="s">
        <v>41</v>
      </c>
      <c r="O11" s="63" t="s">
        <v>42</v>
      </c>
      <c r="P11" s="63" t="s">
        <v>43</v>
      </c>
      <c r="Q11" s="63" t="s">
        <v>44</v>
      </c>
      <c r="R11" s="63" t="s">
        <v>45</v>
      </c>
      <c r="S11" s="72" t="s">
        <v>46</v>
      </c>
      <c r="T11" s="75" t="s">
        <v>47</v>
      </c>
      <c r="U11" s="63" t="s">
        <v>48</v>
      </c>
      <c r="V11" s="63" t="s">
        <v>49</v>
      </c>
      <c r="W11" s="63" t="s">
        <v>50</v>
      </c>
      <c r="X11" s="63" t="s">
        <v>32</v>
      </c>
      <c r="Y11" s="63" t="s">
        <v>33</v>
      </c>
      <c r="Z11" s="63" t="s">
        <v>34</v>
      </c>
      <c r="AA11" s="66" t="s">
        <v>35</v>
      </c>
      <c r="AB11" s="63" t="s">
        <v>36</v>
      </c>
      <c r="AC11" s="528"/>
      <c r="AD11" s="528"/>
      <c r="AE11" s="528"/>
      <c r="AF11" s="528"/>
      <c r="AG11" s="63" t="s">
        <v>37</v>
      </c>
      <c r="AH11" s="63" t="s">
        <v>51</v>
      </c>
      <c r="AI11" s="63" t="s">
        <v>52</v>
      </c>
      <c r="AJ11" s="528"/>
      <c r="AK11" s="63" t="s">
        <v>53</v>
      </c>
      <c r="AL11" s="63" t="s">
        <v>39</v>
      </c>
      <c r="AM11" s="63" t="s">
        <v>45</v>
      </c>
      <c r="AN11" s="36" t="s">
        <v>54</v>
      </c>
      <c r="AO11" s="75" t="s">
        <v>47</v>
      </c>
      <c r="AP11" s="63" t="s">
        <v>55</v>
      </c>
      <c r="AQ11" s="63" t="s">
        <v>48</v>
      </c>
      <c r="AR11" s="63" t="s">
        <v>56</v>
      </c>
      <c r="AS11" s="63" t="s">
        <v>49</v>
      </c>
      <c r="AT11" s="63" t="s">
        <v>57</v>
      </c>
      <c r="AU11" s="63" t="s">
        <v>58</v>
      </c>
      <c r="AV11" s="76" t="s">
        <v>59</v>
      </c>
      <c r="AW11" s="66" t="s">
        <v>50</v>
      </c>
      <c r="AX11" s="63" t="s">
        <v>60</v>
      </c>
      <c r="AY11" s="63" t="s">
        <v>61</v>
      </c>
      <c r="AZ11" s="66" t="s">
        <v>62</v>
      </c>
      <c r="BA11" s="63" t="s">
        <v>63</v>
      </c>
      <c r="BB11" s="63" t="s">
        <v>64</v>
      </c>
      <c r="BC11" s="63" t="s">
        <v>65</v>
      </c>
      <c r="BD11" s="63" t="s">
        <v>66</v>
      </c>
      <c r="BE11" s="63" t="s">
        <v>67</v>
      </c>
      <c r="BF11" s="63" t="s">
        <v>68</v>
      </c>
      <c r="BG11" s="66" t="s">
        <v>25</v>
      </c>
      <c r="BH11" s="63" t="s">
        <v>69</v>
      </c>
      <c r="BI11" s="66" t="s">
        <v>38</v>
      </c>
      <c r="BJ11" s="63" t="s">
        <v>70</v>
      </c>
      <c r="BK11" s="63" t="s">
        <v>71</v>
      </c>
      <c r="BL11" s="63" t="s">
        <v>72</v>
      </c>
      <c r="BM11" s="66" t="s">
        <v>73</v>
      </c>
      <c r="BN11" s="75" t="s">
        <v>47</v>
      </c>
      <c r="BO11" s="63" t="s">
        <v>55</v>
      </c>
      <c r="BP11" s="63" t="s">
        <v>48</v>
      </c>
      <c r="BQ11" s="63" t="s">
        <v>56</v>
      </c>
      <c r="BR11" s="63" t="s">
        <v>74</v>
      </c>
      <c r="BS11" s="36" t="s">
        <v>50</v>
      </c>
      <c r="BT11" s="36" t="s">
        <v>75</v>
      </c>
      <c r="BU11" s="36" t="s">
        <v>76</v>
      </c>
      <c r="BV11" s="36" t="s">
        <v>60</v>
      </c>
      <c r="BW11" s="36" t="s">
        <v>61</v>
      </c>
      <c r="BX11" s="38" t="s">
        <v>62</v>
      </c>
      <c r="BY11" s="36" t="s">
        <v>63</v>
      </c>
      <c r="BZ11" s="36" t="s">
        <v>64</v>
      </c>
      <c r="CA11" s="36" t="s">
        <v>65</v>
      </c>
      <c r="CB11" s="36" t="s">
        <v>66</v>
      </c>
      <c r="CC11" s="36" t="s">
        <v>67</v>
      </c>
      <c r="CD11" s="36" t="s">
        <v>68</v>
      </c>
      <c r="CE11" s="38" t="s">
        <v>25</v>
      </c>
      <c r="CF11" s="38" t="s">
        <v>69</v>
      </c>
      <c r="CG11" s="38" t="s">
        <v>38</v>
      </c>
      <c r="CH11" s="36" t="s">
        <v>70</v>
      </c>
      <c r="CI11" s="36" t="s">
        <v>71</v>
      </c>
      <c r="CJ11" s="36" t="s">
        <v>72</v>
      </c>
      <c r="CK11" s="44" t="s">
        <v>73</v>
      </c>
      <c r="CL11" s="75" t="s">
        <v>47</v>
      </c>
      <c r="CM11" s="63" t="s">
        <v>55</v>
      </c>
      <c r="CN11" s="63" t="s">
        <v>48</v>
      </c>
      <c r="CO11" s="66" t="s">
        <v>25</v>
      </c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</row>
    <row r="12" spans="1:115">
      <c r="A12" s="517"/>
      <c r="B12" s="45"/>
      <c r="C12" s="145"/>
      <c r="D12" s="67" t="s">
        <v>77</v>
      </c>
      <c r="E12" s="67" t="s">
        <v>78</v>
      </c>
      <c r="F12" s="67" t="s">
        <v>79</v>
      </c>
      <c r="G12" s="67" t="s">
        <v>80</v>
      </c>
      <c r="H12" s="67" t="s">
        <v>81</v>
      </c>
      <c r="I12" s="67" t="s">
        <v>82</v>
      </c>
      <c r="J12" s="67" t="s">
        <v>83</v>
      </c>
      <c r="K12" s="67" t="s">
        <v>84</v>
      </c>
      <c r="L12" s="67" t="s">
        <v>85</v>
      </c>
      <c r="M12" s="67" t="s">
        <v>86</v>
      </c>
      <c r="N12" s="68" t="s">
        <v>87</v>
      </c>
      <c r="O12" s="67" t="s">
        <v>88</v>
      </c>
      <c r="P12" s="67" t="s">
        <v>89</v>
      </c>
      <c r="Q12" s="67" t="s">
        <v>90</v>
      </c>
      <c r="R12" s="67" t="s">
        <v>82</v>
      </c>
      <c r="S12" s="110"/>
      <c r="T12" s="45"/>
      <c r="U12" s="67" t="s">
        <v>91</v>
      </c>
      <c r="V12" s="67" t="s">
        <v>92</v>
      </c>
      <c r="W12" s="67" t="s">
        <v>93</v>
      </c>
      <c r="X12" s="67" t="s">
        <v>77</v>
      </c>
      <c r="Y12" s="67" t="s">
        <v>78</v>
      </c>
      <c r="Z12" s="67" t="s">
        <v>79</v>
      </c>
      <c r="AA12" s="68" t="s">
        <v>94</v>
      </c>
      <c r="AB12" s="67" t="s">
        <v>95</v>
      </c>
      <c r="AC12" s="67" t="s">
        <v>82</v>
      </c>
      <c r="AD12" s="67" t="s">
        <v>96</v>
      </c>
      <c r="AE12" s="67" t="s">
        <v>97</v>
      </c>
      <c r="AF12" s="67" t="s">
        <v>98</v>
      </c>
      <c r="AG12" s="67" t="s">
        <v>83</v>
      </c>
      <c r="AH12" s="67" t="s">
        <v>99</v>
      </c>
      <c r="AI12" s="67" t="s">
        <v>100</v>
      </c>
      <c r="AJ12" s="67"/>
      <c r="AK12" s="67" t="s">
        <v>101</v>
      </c>
      <c r="AL12" s="67" t="s">
        <v>85</v>
      </c>
      <c r="AM12" s="46" t="s">
        <v>102</v>
      </c>
      <c r="AN12" s="46"/>
      <c r="AO12" s="46"/>
      <c r="AP12" s="67" t="s">
        <v>103</v>
      </c>
      <c r="AQ12" s="67" t="s">
        <v>91</v>
      </c>
      <c r="AR12" s="67" t="s">
        <v>104</v>
      </c>
      <c r="AS12" s="67" t="s">
        <v>105</v>
      </c>
      <c r="AT12" s="67" t="s">
        <v>80</v>
      </c>
      <c r="AU12" s="67" t="s">
        <v>106</v>
      </c>
      <c r="AV12" s="77" t="s">
        <v>106</v>
      </c>
      <c r="AW12" s="68" t="s">
        <v>107</v>
      </c>
      <c r="AX12" s="67" t="s">
        <v>108</v>
      </c>
      <c r="AY12" s="67" t="s">
        <v>109</v>
      </c>
      <c r="AZ12" s="68" t="s">
        <v>110</v>
      </c>
      <c r="BA12" s="67"/>
      <c r="BB12" s="67" t="s">
        <v>111</v>
      </c>
      <c r="BC12" s="67" t="s">
        <v>112</v>
      </c>
      <c r="BD12" s="67" t="s">
        <v>113</v>
      </c>
      <c r="BE12" s="67" t="s">
        <v>114</v>
      </c>
      <c r="BF12" s="67" t="s">
        <v>113</v>
      </c>
      <c r="BG12" s="68" t="s">
        <v>82</v>
      </c>
      <c r="BH12" s="67" t="s">
        <v>115</v>
      </c>
      <c r="BI12" s="68" t="s">
        <v>116</v>
      </c>
      <c r="BJ12" s="67" t="s">
        <v>117</v>
      </c>
      <c r="BK12" s="67" t="s">
        <v>118</v>
      </c>
      <c r="BL12" s="67" t="s">
        <v>119</v>
      </c>
      <c r="BM12" s="68" t="s">
        <v>102</v>
      </c>
      <c r="BN12" s="46"/>
      <c r="BO12" s="67" t="s">
        <v>103</v>
      </c>
      <c r="BP12" s="67" t="s">
        <v>91</v>
      </c>
      <c r="BQ12" s="67" t="s">
        <v>104</v>
      </c>
      <c r="BR12" s="67" t="s">
        <v>82</v>
      </c>
      <c r="BS12" s="46" t="s">
        <v>107</v>
      </c>
      <c r="BT12" s="46" t="s">
        <v>120</v>
      </c>
      <c r="BU12" s="46" t="s">
        <v>121</v>
      </c>
      <c r="BV12" s="46" t="s">
        <v>108</v>
      </c>
      <c r="BW12" s="46" t="s">
        <v>109</v>
      </c>
      <c r="BX12" s="47" t="s">
        <v>110</v>
      </c>
      <c r="BY12" s="46"/>
      <c r="BZ12" s="46" t="s">
        <v>111</v>
      </c>
      <c r="CA12" s="46" t="s">
        <v>112</v>
      </c>
      <c r="CB12" s="46" t="s">
        <v>122</v>
      </c>
      <c r="CC12" s="46" t="s">
        <v>114</v>
      </c>
      <c r="CD12" s="46" t="s">
        <v>113</v>
      </c>
      <c r="CE12" s="47" t="s">
        <v>82</v>
      </c>
      <c r="CF12" s="47" t="s">
        <v>115</v>
      </c>
      <c r="CG12" s="47" t="s">
        <v>116</v>
      </c>
      <c r="CH12" s="46" t="s">
        <v>117</v>
      </c>
      <c r="CI12" s="46" t="s">
        <v>118</v>
      </c>
      <c r="CJ12" s="46" t="s">
        <v>119</v>
      </c>
      <c r="CK12" s="49" t="s">
        <v>102</v>
      </c>
      <c r="CL12" s="46"/>
      <c r="CM12" s="67" t="s">
        <v>103</v>
      </c>
      <c r="CN12" s="67" t="s">
        <v>91</v>
      </c>
      <c r="CO12" s="68" t="s">
        <v>82</v>
      </c>
      <c r="CP12" s="96"/>
      <c r="CQ12" s="96"/>
      <c r="CR12" s="96"/>
      <c r="CS12" s="96"/>
      <c r="CT12" s="96"/>
      <c r="CU12" s="96"/>
      <c r="CV12" s="96"/>
      <c r="CW12" s="96"/>
      <c r="CX12" s="96"/>
      <c r="CY12" s="96"/>
      <c r="CZ12" s="96"/>
      <c r="DA12" s="96"/>
      <c r="DB12" s="96"/>
      <c r="DC12" s="96"/>
      <c r="DD12" s="96"/>
      <c r="DE12" s="96"/>
      <c r="DF12" s="96"/>
      <c r="DG12" s="96"/>
      <c r="DH12" s="96"/>
      <c r="DI12" s="96"/>
      <c r="DJ12" s="96"/>
      <c r="DK12" s="96"/>
    </row>
    <row r="13" spans="1:115" ht="15.75" thickBot="1">
      <c r="A13" s="519"/>
      <c r="B13" s="50"/>
      <c r="C13" s="144"/>
      <c r="D13" s="69"/>
      <c r="E13" s="69"/>
      <c r="F13" s="69"/>
      <c r="G13" s="69" t="s">
        <v>123</v>
      </c>
      <c r="H13" s="69" t="s">
        <v>124</v>
      </c>
      <c r="I13" s="69"/>
      <c r="J13" s="70"/>
      <c r="K13" s="70"/>
      <c r="L13" s="69" t="s">
        <v>125</v>
      </c>
      <c r="M13" s="70"/>
      <c r="N13" s="71"/>
      <c r="O13" s="70"/>
      <c r="P13" s="69" t="s">
        <v>126</v>
      </c>
      <c r="Q13" s="69"/>
      <c r="R13" s="112" t="s">
        <v>159</v>
      </c>
      <c r="S13" s="109"/>
      <c r="T13" s="50"/>
      <c r="U13" s="69"/>
      <c r="V13" s="69"/>
      <c r="W13" s="69"/>
      <c r="X13" s="69"/>
      <c r="Y13" s="69"/>
      <c r="Z13" s="69"/>
      <c r="AA13" s="73"/>
      <c r="AB13" s="69" t="s">
        <v>124</v>
      </c>
      <c r="AC13" s="69"/>
      <c r="AD13" s="69" t="s">
        <v>127</v>
      </c>
      <c r="AE13" s="69"/>
      <c r="AF13" s="69" t="s">
        <v>128</v>
      </c>
      <c r="AG13" s="73"/>
      <c r="AH13" s="69" t="s">
        <v>129</v>
      </c>
      <c r="AI13" s="69"/>
      <c r="AJ13" s="69" t="s">
        <v>127</v>
      </c>
      <c r="AK13" s="69"/>
      <c r="AL13" s="69" t="s">
        <v>130</v>
      </c>
      <c r="AM13" s="52"/>
      <c r="AN13" s="52"/>
      <c r="AO13" s="52"/>
      <c r="AP13" s="69"/>
      <c r="AQ13" s="69"/>
      <c r="AR13" s="69" t="s">
        <v>131</v>
      </c>
      <c r="AS13" s="69" t="s">
        <v>132</v>
      </c>
      <c r="AT13" s="69" t="s">
        <v>133</v>
      </c>
      <c r="AU13" s="69"/>
      <c r="AV13" s="78"/>
      <c r="AW13" s="73"/>
      <c r="AX13" s="69"/>
      <c r="AY13" s="69" t="s">
        <v>134</v>
      </c>
      <c r="AZ13" s="73"/>
      <c r="BA13" s="69"/>
      <c r="BB13" s="69" t="s">
        <v>135</v>
      </c>
      <c r="BC13" s="69"/>
      <c r="BD13" s="69" t="s">
        <v>136</v>
      </c>
      <c r="BE13" s="69" t="s">
        <v>137</v>
      </c>
      <c r="BF13" s="69" t="s">
        <v>138</v>
      </c>
      <c r="BG13" s="73"/>
      <c r="BH13" s="69" t="s">
        <v>139</v>
      </c>
      <c r="BI13" s="134" t="s">
        <v>160</v>
      </c>
      <c r="BJ13" s="69"/>
      <c r="BK13" s="69"/>
      <c r="BL13" s="69"/>
      <c r="BM13" s="73"/>
      <c r="BN13" s="52"/>
      <c r="BO13" s="70"/>
      <c r="BP13" s="69"/>
      <c r="BQ13" s="69" t="s">
        <v>131</v>
      </c>
      <c r="BR13" s="69"/>
      <c r="BS13" s="52"/>
      <c r="BT13" s="52" t="s">
        <v>140</v>
      </c>
      <c r="BU13" s="52" t="s">
        <v>141</v>
      </c>
      <c r="BV13" s="52"/>
      <c r="BW13" s="52" t="s">
        <v>134</v>
      </c>
      <c r="BX13" s="54"/>
      <c r="BY13" s="52"/>
      <c r="BZ13" s="52" t="s">
        <v>135</v>
      </c>
      <c r="CA13" s="52"/>
      <c r="CB13" s="52" t="s">
        <v>142</v>
      </c>
      <c r="CC13" s="52" t="s">
        <v>137</v>
      </c>
      <c r="CD13" s="52" t="s">
        <v>138</v>
      </c>
      <c r="CE13" s="54"/>
      <c r="CF13" s="54" t="s">
        <v>139</v>
      </c>
      <c r="CG13" s="54"/>
      <c r="CH13" s="52"/>
      <c r="CI13" s="52"/>
      <c r="CJ13" s="52"/>
      <c r="CK13" s="55"/>
      <c r="CL13" s="52"/>
      <c r="CM13" s="70"/>
      <c r="CN13" s="69"/>
      <c r="CO13" s="73"/>
      <c r="CP13" s="96"/>
      <c r="CQ13" s="96"/>
      <c r="CR13" s="96"/>
      <c r="CS13" s="96"/>
      <c r="CT13" s="96"/>
      <c r="CU13" s="96"/>
      <c r="CV13" s="96"/>
      <c r="CW13" s="96"/>
      <c r="CX13" s="96"/>
      <c r="CY13" s="96"/>
      <c r="CZ13" s="96"/>
      <c r="DA13" s="96"/>
      <c r="DB13" s="96"/>
      <c r="DC13" s="96"/>
      <c r="DD13" s="96"/>
      <c r="DE13" s="96"/>
      <c r="DF13" s="96"/>
      <c r="DG13" s="96"/>
      <c r="DH13" s="96"/>
      <c r="DI13" s="96"/>
      <c r="DJ13" s="96"/>
      <c r="DK13" s="96"/>
    </row>
    <row r="14" spans="1:115" ht="18" thickTop="1">
      <c r="A14" s="523" t="s">
        <v>143</v>
      </c>
      <c r="B14" s="524"/>
      <c r="C14" s="142" t="e">
        <f>C15+C25+C35+C45</f>
        <v>#REF!</v>
      </c>
      <c r="D14" s="206">
        <f>AVERAGE(D15,D25,D35,D45)</f>
        <v>11250</v>
      </c>
      <c r="E14" s="81"/>
      <c r="F14" s="206">
        <f>AVERAGE(F15,F25,F35,F45)</f>
        <v>76250</v>
      </c>
      <c r="G14" s="206">
        <f t="shared" ref="G14:S14" si="0">AVERAGE(G15,G25,G35,G45)</f>
        <v>52500</v>
      </c>
      <c r="H14" s="206" t="e">
        <f t="shared" si="0"/>
        <v>#DIV/0!</v>
      </c>
      <c r="I14" s="206" t="e">
        <f t="shared" si="0"/>
        <v>#DIV/0!</v>
      </c>
      <c r="J14" s="206">
        <f t="shared" si="0"/>
        <v>207500</v>
      </c>
      <c r="K14" s="206" t="e">
        <f t="shared" si="0"/>
        <v>#DIV/0!</v>
      </c>
      <c r="L14" s="206" t="e">
        <f t="shared" si="0"/>
        <v>#DIV/0!</v>
      </c>
      <c r="M14" s="206" t="e">
        <f t="shared" si="0"/>
        <v>#DIV/0!</v>
      </c>
      <c r="N14" s="206" t="e">
        <f t="shared" si="0"/>
        <v>#DIV/0!</v>
      </c>
      <c r="O14" s="206" t="e">
        <f t="shared" si="0"/>
        <v>#DIV/0!</v>
      </c>
      <c r="P14" s="206" t="e">
        <f t="shared" si="0"/>
        <v>#DIV/0!</v>
      </c>
      <c r="Q14" s="206" t="e">
        <f t="shared" si="0"/>
        <v>#DIV/0!</v>
      </c>
      <c r="R14" s="206">
        <f t="shared" si="0"/>
        <v>15000</v>
      </c>
      <c r="S14" s="206">
        <f t="shared" si="0"/>
        <v>1110.6868749999999</v>
      </c>
      <c r="T14" s="83">
        <f>T15+T25+T35+T450</f>
        <v>0</v>
      </c>
      <c r="U14" s="206">
        <f t="shared" ref="U14:BK14" si="1">AVERAGE(U15,U25,U35,U45)</f>
        <v>13000</v>
      </c>
      <c r="V14" s="206">
        <f t="shared" si="1"/>
        <v>2000</v>
      </c>
      <c r="W14" s="206" t="e">
        <f t="shared" si="1"/>
        <v>#DIV/0!</v>
      </c>
      <c r="X14" s="206">
        <f t="shared" si="1"/>
        <v>12000</v>
      </c>
      <c r="Y14" s="206" t="e">
        <f t="shared" si="1"/>
        <v>#DIV/0!</v>
      </c>
      <c r="Z14" s="206" t="e">
        <f t="shared" si="1"/>
        <v>#DIV/0!</v>
      </c>
      <c r="AA14" s="206" t="e">
        <f t="shared" si="1"/>
        <v>#DIV/0!</v>
      </c>
      <c r="AB14" s="206" t="e">
        <f t="shared" si="1"/>
        <v>#DIV/0!</v>
      </c>
      <c r="AC14" s="206" t="e">
        <f t="shared" si="1"/>
        <v>#DIV/0!</v>
      </c>
      <c r="AD14" s="206" t="e">
        <f t="shared" si="1"/>
        <v>#DIV/0!</v>
      </c>
      <c r="AE14" s="206" t="e">
        <f t="shared" si="1"/>
        <v>#DIV/0!</v>
      </c>
      <c r="AF14" s="206">
        <f t="shared" si="1"/>
        <v>47125</v>
      </c>
      <c r="AG14" s="206" t="e">
        <f t="shared" si="1"/>
        <v>#DIV/0!</v>
      </c>
      <c r="AH14" s="206" t="e">
        <f t="shared" si="1"/>
        <v>#DIV/0!</v>
      </c>
      <c r="AI14" s="206" t="e">
        <f t="shared" si="1"/>
        <v>#DIV/0!</v>
      </c>
      <c r="AJ14" s="206" t="e">
        <f t="shared" si="1"/>
        <v>#DIV/0!</v>
      </c>
      <c r="AK14" s="206">
        <f t="shared" si="1"/>
        <v>16250</v>
      </c>
      <c r="AL14" s="206">
        <f t="shared" si="1"/>
        <v>0</v>
      </c>
      <c r="AM14" s="206">
        <f t="shared" si="1"/>
        <v>0</v>
      </c>
      <c r="AN14" s="449">
        <f t="shared" si="1"/>
        <v>0</v>
      </c>
      <c r="AO14" s="206">
        <f t="shared" si="1"/>
        <v>0</v>
      </c>
      <c r="AP14" s="206">
        <f t="shared" si="1"/>
        <v>21147.321428571428</v>
      </c>
      <c r="AQ14" s="206">
        <f t="shared" si="1"/>
        <v>22483.333333333332</v>
      </c>
      <c r="AR14" s="206" t="e">
        <f t="shared" si="1"/>
        <v>#DIV/0!</v>
      </c>
      <c r="AS14" s="206" t="e">
        <f t="shared" si="1"/>
        <v>#DIV/0!</v>
      </c>
      <c r="AT14" s="206">
        <f t="shared" si="1"/>
        <v>24642.857142857141</v>
      </c>
      <c r="AU14" s="206">
        <f t="shared" si="1"/>
        <v>15675</v>
      </c>
      <c r="AV14" s="206">
        <f t="shared" si="1"/>
        <v>15666.666666666668</v>
      </c>
      <c r="AW14" s="206" t="e">
        <f t="shared" si="1"/>
        <v>#DIV/0!</v>
      </c>
      <c r="AX14" s="206" t="e">
        <f t="shared" si="1"/>
        <v>#DIV/0!</v>
      </c>
      <c r="AY14" s="206" t="e">
        <f t="shared" si="1"/>
        <v>#DIV/0!</v>
      </c>
      <c r="AZ14" s="206" t="e">
        <f t="shared" si="1"/>
        <v>#DIV/0!</v>
      </c>
      <c r="BA14" s="206">
        <f t="shared" si="1"/>
        <v>22750</v>
      </c>
      <c r="BB14" s="206" t="e">
        <f t="shared" si="1"/>
        <v>#DIV/0!</v>
      </c>
      <c r="BC14" s="206" t="e">
        <f t="shared" si="1"/>
        <v>#DIV/0!</v>
      </c>
      <c r="BD14" s="206" t="e">
        <f t="shared" si="1"/>
        <v>#DIV/0!</v>
      </c>
      <c r="BE14" s="206" t="e">
        <f t="shared" si="1"/>
        <v>#DIV/0!</v>
      </c>
      <c r="BF14" s="206" t="e">
        <f t="shared" si="1"/>
        <v>#DIV/0!</v>
      </c>
      <c r="BG14" s="206">
        <f t="shared" si="1"/>
        <v>12000</v>
      </c>
      <c r="BH14" s="206">
        <f t="shared" si="1"/>
        <v>54062.5</v>
      </c>
      <c r="BI14" s="206">
        <f t="shared" si="1"/>
        <v>113750</v>
      </c>
      <c r="BJ14" s="206" t="e">
        <f t="shared" si="1"/>
        <v>#DIV/0!</v>
      </c>
      <c r="BK14" s="206">
        <f t="shared" si="1"/>
        <v>19375</v>
      </c>
      <c r="BL14" s="91">
        <f>BL15+BL25+BL35+BL45</f>
        <v>0</v>
      </c>
      <c r="BM14" s="91">
        <f>BM15+BM25+BM35+BM45</f>
        <v>0</v>
      </c>
      <c r="BN14" s="83">
        <v>0</v>
      </c>
      <c r="BO14" s="206">
        <f>AVERAGE(BO15,BO25,BO35,BO45)</f>
        <v>29375</v>
      </c>
      <c r="BP14" s="206">
        <f>AVERAGE(BP15,BP25,BP35,BP45)</f>
        <v>19925</v>
      </c>
      <c r="BQ14" s="91">
        <v>0</v>
      </c>
      <c r="BR14" s="92">
        <v>0</v>
      </c>
      <c r="BS14" s="80">
        <v>0</v>
      </c>
      <c r="BT14" s="80">
        <v>0</v>
      </c>
      <c r="BU14" s="80">
        <v>0</v>
      </c>
      <c r="BV14" s="80">
        <v>0</v>
      </c>
      <c r="BW14" s="80">
        <v>0</v>
      </c>
      <c r="BX14" s="80">
        <v>0</v>
      </c>
      <c r="BY14" s="80">
        <v>0</v>
      </c>
      <c r="BZ14" s="80">
        <v>0</v>
      </c>
      <c r="CA14" s="80">
        <v>0</v>
      </c>
      <c r="CB14" s="80">
        <v>0</v>
      </c>
      <c r="CC14" s="80">
        <v>0</v>
      </c>
      <c r="CD14" s="80">
        <v>0</v>
      </c>
      <c r="CE14" s="80">
        <v>0</v>
      </c>
      <c r="CF14" s="80">
        <v>0</v>
      </c>
      <c r="CG14" s="80">
        <v>0</v>
      </c>
      <c r="CH14" s="80">
        <v>0</v>
      </c>
      <c r="CI14" s="80">
        <v>0</v>
      </c>
      <c r="CJ14" s="80">
        <v>0</v>
      </c>
      <c r="CK14" s="80">
        <v>0</v>
      </c>
      <c r="CL14" s="83">
        <v>0</v>
      </c>
      <c r="CM14" s="206">
        <f>AVERAGE(CM15,CM25,CM35,CM45)</f>
        <v>24500</v>
      </c>
      <c r="CN14" s="206">
        <f>AVERAGE(CN15,CN25,CN35,CN45)</f>
        <v>21583.333333333332</v>
      </c>
      <c r="CO14" s="92">
        <v>0</v>
      </c>
      <c r="CP14" s="96"/>
      <c r="CQ14" s="96"/>
      <c r="CR14" s="96"/>
      <c r="CS14" s="96"/>
      <c r="CT14" s="96"/>
      <c r="CU14" s="96"/>
      <c r="CV14" s="96"/>
      <c r="CW14" s="96"/>
      <c r="CX14" s="96"/>
      <c r="CY14" s="96"/>
      <c r="CZ14" s="96"/>
      <c r="DA14" s="96"/>
      <c r="DB14" s="96"/>
      <c r="DC14" s="96"/>
      <c r="DD14" s="96"/>
      <c r="DE14" s="96"/>
      <c r="DF14" s="96"/>
      <c r="DG14" s="96"/>
      <c r="DH14" s="96"/>
      <c r="DI14" s="96"/>
      <c r="DJ14" s="96"/>
      <c r="DK14" s="96"/>
    </row>
    <row r="15" spans="1:115">
      <c r="A15" s="56">
        <v>1</v>
      </c>
      <c r="B15" s="34" t="s">
        <v>144</v>
      </c>
      <c r="C15" s="153" t="e">
        <f>#REF!+T15+AO15+BN15+CL15</f>
        <v>#REF!</v>
      </c>
      <c r="D15" s="135">
        <f>AVERAGE(D16:D24)</f>
        <v>20000</v>
      </c>
      <c r="E15" s="111"/>
      <c r="F15" s="111">
        <f t="shared" ref="F15:S15" si="2">AVERAGE(F16:F24)</f>
        <v>32500</v>
      </c>
      <c r="G15" s="111">
        <f>AVERAGE(G16:G24)</f>
        <v>45000</v>
      </c>
      <c r="H15" s="111" t="e">
        <f t="shared" si="2"/>
        <v>#DIV/0!</v>
      </c>
      <c r="I15" s="111" t="e">
        <f t="shared" si="2"/>
        <v>#DIV/0!</v>
      </c>
      <c r="J15" s="111">
        <f t="shared" si="2"/>
        <v>0</v>
      </c>
      <c r="K15" s="111" t="e">
        <f t="shared" si="2"/>
        <v>#DIV/0!</v>
      </c>
      <c r="L15" s="111" t="e">
        <f t="shared" si="2"/>
        <v>#DIV/0!</v>
      </c>
      <c r="M15" s="111" t="e">
        <f t="shared" si="2"/>
        <v>#DIV/0!</v>
      </c>
      <c r="N15" s="111" t="e">
        <f t="shared" si="2"/>
        <v>#DIV/0!</v>
      </c>
      <c r="O15" s="111" t="e">
        <f t="shared" si="2"/>
        <v>#DIV/0!</v>
      </c>
      <c r="P15" s="111" t="e">
        <f t="shared" si="2"/>
        <v>#DIV/0!</v>
      </c>
      <c r="Q15" s="111" t="e">
        <f t="shared" si="2"/>
        <v>#DIV/0!</v>
      </c>
      <c r="R15" s="111">
        <f t="shared" si="2"/>
        <v>56000</v>
      </c>
      <c r="S15" s="207">
        <f t="shared" si="2"/>
        <v>1234.25</v>
      </c>
      <c r="T15" s="114">
        <v>0</v>
      </c>
      <c r="U15" s="111">
        <f t="shared" ref="U15:AK15" si="3">AVERAGE(U16:U24)</f>
        <v>17000</v>
      </c>
      <c r="V15" s="111">
        <f t="shared" si="3"/>
        <v>8000</v>
      </c>
      <c r="W15" s="111" t="e">
        <f t="shared" si="3"/>
        <v>#DIV/0!</v>
      </c>
      <c r="X15" s="111">
        <f t="shared" si="3"/>
        <v>13000</v>
      </c>
      <c r="Y15" s="111" t="e">
        <f t="shared" si="3"/>
        <v>#DIV/0!</v>
      </c>
      <c r="Z15" s="111">
        <f>AVERAGE(Z16:Z24)</f>
        <v>85000</v>
      </c>
      <c r="AA15" s="111" t="e">
        <f t="shared" si="3"/>
        <v>#DIV/0!</v>
      </c>
      <c r="AB15" s="111" t="e">
        <f t="shared" si="3"/>
        <v>#DIV/0!</v>
      </c>
      <c r="AC15" s="111" t="e">
        <f t="shared" si="3"/>
        <v>#DIV/0!</v>
      </c>
      <c r="AD15" s="111" t="e">
        <f t="shared" si="3"/>
        <v>#DIV/0!</v>
      </c>
      <c r="AE15" s="111" t="e">
        <f t="shared" si="3"/>
        <v>#DIV/0!</v>
      </c>
      <c r="AF15" s="111">
        <f t="shared" si="3"/>
        <v>40000</v>
      </c>
      <c r="AG15" s="111" t="e">
        <f t="shared" si="3"/>
        <v>#DIV/0!</v>
      </c>
      <c r="AH15" s="111" t="e">
        <f t="shared" si="3"/>
        <v>#DIV/0!</v>
      </c>
      <c r="AI15" s="111" t="e">
        <f t="shared" si="3"/>
        <v>#DIV/0!</v>
      </c>
      <c r="AJ15" s="111" t="e">
        <f t="shared" si="3"/>
        <v>#DIV/0!</v>
      </c>
      <c r="AK15" s="111">
        <f t="shared" si="3"/>
        <v>65000</v>
      </c>
      <c r="AL15" s="111">
        <f>SUM(AL16:AL24)</f>
        <v>0</v>
      </c>
      <c r="AM15" s="115">
        <v>0</v>
      </c>
      <c r="AN15" s="87">
        <v>0</v>
      </c>
      <c r="AO15" s="114">
        <f>SUM(AO16:AO24)</f>
        <v>0</v>
      </c>
      <c r="AP15" s="135">
        <f t="shared" ref="AP15:BK15" si="4">AVERAGE(AP16:AP24)</f>
        <v>24571.428571428572</v>
      </c>
      <c r="AQ15" s="111">
        <f t="shared" si="4"/>
        <v>20777.777777777777</v>
      </c>
      <c r="AR15" s="111" t="e">
        <f t="shared" si="4"/>
        <v>#DIV/0!</v>
      </c>
      <c r="AS15" s="111" t="e">
        <f t="shared" si="4"/>
        <v>#DIV/0!</v>
      </c>
      <c r="AT15" s="111">
        <f t="shared" si="4"/>
        <v>22428.571428571428</v>
      </c>
      <c r="AU15" s="135">
        <f t="shared" si="4"/>
        <v>15000</v>
      </c>
      <c r="AV15" s="111">
        <f t="shared" si="4"/>
        <v>14666.666666666666</v>
      </c>
      <c r="AW15" s="111" t="e">
        <f t="shared" si="4"/>
        <v>#DIV/0!</v>
      </c>
      <c r="AX15" s="111" t="e">
        <f t="shared" si="4"/>
        <v>#DIV/0!</v>
      </c>
      <c r="AY15" s="111" t="e">
        <f t="shared" si="4"/>
        <v>#DIV/0!</v>
      </c>
      <c r="AZ15" s="111" t="e">
        <f t="shared" si="4"/>
        <v>#DIV/0!</v>
      </c>
      <c r="BA15" s="111">
        <f t="shared" si="4"/>
        <v>22250</v>
      </c>
      <c r="BB15" s="111" t="e">
        <f t="shared" si="4"/>
        <v>#DIV/0!</v>
      </c>
      <c r="BC15" s="111" t="e">
        <f t="shared" si="4"/>
        <v>#DIV/0!</v>
      </c>
      <c r="BD15" s="111" t="e">
        <f t="shared" si="4"/>
        <v>#DIV/0!</v>
      </c>
      <c r="BE15" s="111" t="e">
        <f t="shared" si="4"/>
        <v>#DIV/0!</v>
      </c>
      <c r="BF15" s="111" t="e">
        <f t="shared" si="4"/>
        <v>#DIV/0!</v>
      </c>
      <c r="BG15" s="111">
        <f t="shared" si="4"/>
        <v>12000</v>
      </c>
      <c r="BH15" s="111">
        <f t="shared" si="4"/>
        <v>48250</v>
      </c>
      <c r="BI15" s="111">
        <f t="shared" si="4"/>
        <v>150000</v>
      </c>
      <c r="BJ15" s="111" t="e">
        <f t="shared" si="4"/>
        <v>#DIV/0!</v>
      </c>
      <c r="BK15" s="111">
        <f t="shared" si="4"/>
        <v>17500</v>
      </c>
      <c r="BL15" s="111">
        <f>SUM(BL16:BL24)</f>
        <v>0</v>
      </c>
      <c r="BM15" s="111">
        <f>SUM(BM16:BM24)</f>
        <v>0</v>
      </c>
      <c r="BN15" s="114">
        <f>SUM(BN16:BN24)</f>
        <v>0</v>
      </c>
      <c r="BO15" s="111">
        <f>AVERAGE(BO16:BO24)</f>
        <v>28000</v>
      </c>
      <c r="BP15" s="111">
        <f>AVERAGE(BP16:BP24)</f>
        <v>12700</v>
      </c>
      <c r="BQ15" s="111">
        <f>SUM(BQ16:BQ24)</f>
        <v>0</v>
      </c>
      <c r="BR15" s="111">
        <f>SUM(BR16:BR24)</f>
        <v>0</v>
      </c>
      <c r="BS15" s="136">
        <v>0</v>
      </c>
      <c r="BT15" s="136">
        <v>0</v>
      </c>
      <c r="BU15" s="136">
        <v>0</v>
      </c>
      <c r="BV15" s="136">
        <v>0</v>
      </c>
      <c r="BW15" s="136">
        <v>0</v>
      </c>
      <c r="BX15" s="136">
        <v>0</v>
      </c>
      <c r="BY15" s="136">
        <v>0</v>
      </c>
      <c r="BZ15" s="136">
        <v>0</v>
      </c>
      <c r="CA15" s="136">
        <v>0</v>
      </c>
      <c r="CB15" s="136">
        <v>0</v>
      </c>
      <c r="CC15" s="136">
        <v>0</v>
      </c>
      <c r="CD15" s="136">
        <v>0</v>
      </c>
      <c r="CE15" s="136">
        <v>0</v>
      </c>
      <c r="CF15" s="136">
        <v>0</v>
      </c>
      <c r="CG15" s="136">
        <v>0</v>
      </c>
      <c r="CH15" s="136">
        <v>0</v>
      </c>
      <c r="CI15" s="136">
        <v>0</v>
      </c>
      <c r="CJ15" s="136">
        <v>0</v>
      </c>
      <c r="CK15" s="136">
        <v>0</v>
      </c>
      <c r="CL15" s="114">
        <f>SUM(CL16:CL24)</f>
        <v>0</v>
      </c>
      <c r="CM15" s="111">
        <f>AVERAGE(CM16:CM24)</f>
        <v>25000</v>
      </c>
      <c r="CN15" s="111">
        <f>AVERAGE(CN16:CN24)</f>
        <v>21333.333333333332</v>
      </c>
      <c r="CO15" s="152" t="e">
        <f>AVERAGE(CO16:CO24)</f>
        <v>#DIV/0!</v>
      </c>
      <c r="CP15" s="98"/>
      <c r="CQ15" s="98"/>
      <c r="CR15" s="98"/>
      <c r="CS15" s="98"/>
      <c r="CT15" s="98"/>
      <c r="CU15" s="98"/>
      <c r="CV15" s="98"/>
      <c r="CW15" s="98"/>
      <c r="CX15" s="98"/>
      <c r="CY15" s="98"/>
      <c r="CZ15" s="98"/>
      <c r="DA15" s="98"/>
      <c r="DB15" s="98"/>
      <c r="DC15" s="98"/>
      <c r="DD15" s="98"/>
      <c r="DE15" s="98"/>
      <c r="DF15" s="98"/>
      <c r="DG15" s="98"/>
      <c r="DH15" s="98"/>
      <c r="DI15" s="98"/>
      <c r="DJ15" s="98"/>
      <c r="DK15" s="98"/>
    </row>
    <row r="16" spans="1:115">
      <c r="A16" s="56"/>
      <c r="B16" s="433" t="s">
        <v>149</v>
      </c>
      <c r="C16" s="143"/>
      <c r="D16" s="208"/>
      <c r="E16" s="84"/>
      <c r="F16" s="84">
        <v>0</v>
      </c>
      <c r="G16" s="84"/>
      <c r="H16" s="84"/>
      <c r="I16" s="84"/>
      <c r="J16" s="84">
        <v>0</v>
      </c>
      <c r="K16" s="84"/>
      <c r="L16" s="84"/>
      <c r="M16" s="84"/>
      <c r="N16" s="84"/>
      <c r="O16" s="84"/>
      <c r="P16" s="84"/>
      <c r="Q16" s="84"/>
      <c r="R16" s="84"/>
      <c r="S16" s="85">
        <v>1000</v>
      </c>
      <c r="T16" s="113">
        <f>SUM(U16:AM16)</f>
        <v>0</v>
      </c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7"/>
      <c r="AO16" s="113">
        <v>0</v>
      </c>
      <c r="AP16" s="94"/>
      <c r="AQ16" s="88">
        <v>20000</v>
      </c>
      <c r="AR16" s="88"/>
      <c r="AS16" s="88"/>
      <c r="AT16" s="89">
        <v>0</v>
      </c>
      <c r="AU16" s="94"/>
      <c r="AV16" s="88">
        <v>15000</v>
      </c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>
        <v>0</v>
      </c>
      <c r="BI16" s="88"/>
      <c r="BJ16" s="88"/>
      <c r="BK16" s="88"/>
      <c r="BL16" s="88"/>
      <c r="BM16" s="88"/>
      <c r="BN16" s="113">
        <f>SUM(BO16:BR16)</f>
        <v>0</v>
      </c>
      <c r="BO16" s="88"/>
      <c r="BP16" s="88"/>
      <c r="BQ16" s="88"/>
      <c r="BR16" s="89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113">
        <f>SUM(CM16:CO16)</f>
        <v>0</v>
      </c>
      <c r="CM16" s="88"/>
      <c r="CN16" s="88"/>
      <c r="CO16" s="89"/>
      <c r="CP16" s="98"/>
      <c r="CQ16" s="98"/>
      <c r="CR16" s="98"/>
      <c r="CS16" s="98"/>
      <c r="CT16" s="98"/>
      <c r="CU16" s="98"/>
      <c r="CV16" s="98"/>
      <c r="CW16" s="98"/>
      <c r="CX16" s="98"/>
      <c r="CY16" s="98"/>
      <c r="CZ16" s="98"/>
      <c r="DA16" s="98"/>
      <c r="DB16" s="98"/>
      <c r="DC16" s="98"/>
      <c r="DD16" s="98"/>
      <c r="DE16" s="98"/>
      <c r="DF16" s="98"/>
      <c r="DG16" s="98"/>
      <c r="DH16" s="98"/>
      <c r="DI16" s="98"/>
      <c r="DJ16" s="98"/>
      <c r="DK16" s="98"/>
    </row>
    <row r="17" spans="1:115">
      <c r="A17" s="56"/>
      <c r="B17" s="433" t="s">
        <v>150</v>
      </c>
      <c r="C17" s="143"/>
      <c r="D17" s="208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5">
        <v>1193</v>
      </c>
      <c r="T17" s="113">
        <f t="shared" ref="T17:T24" si="5">SUM(U17:AM17)</f>
        <v>0</v>
      </c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7"/>
      <c r="AO17" s="113">
        <v>0</v>
      </c>
      <c r="AP17" s="94">
        <v>40000</v>
      </c>
      <c r="AQ17" s="88">
        <v>18000</v>
      </c>
      <c r="AR17" s="88"/>
      <c r="AS17" s="88"/>
      <c r="AT17" s="89">
        <v>45000</v>
      </c>
      <c r="AU17" s="94"/>
      <c r="AV17" s="88">
        <v>13000</v>
      </c>
      <c r="AW17" s="88"/>
      <c r="AX17" s="88"/>
      <c r="AY17" s="88"/>
      <c r="AZ17" s="88"/>
      <c r="BA17" s="88">
        <v>16000</v>
      </c>
      <c r="BB17" s="88"/>
      <c r="BC17" s="88"/>
      <c r="BD17" s="88"/>
      <c r="BE17" s="88"/>
      <c r="BF17" s="88"/>
      <c r="BG17" s="88"/>
      <c r="BH17" s="88">
        <v>90000</v>
      </c>
      <c r="BI17" s="88"/>
      <c r="BJ17" s="88"/>
      <c r="BK17" s="88">
        <v>35000</v>
      </c>
      <c r="BL17" s="88"/>
      <c r="BM17" s="88"/>
      <c r="BN17" s="113">
        <v>0</v>
      </c>
      <c r="BO17" s="88">
        <v>32000</v>
      </c>
      <c r="BP17" s="88">
        <v>2400</v>
      </c>
      <c r="BQ17" s="88"/>
      <c r="BR17" s="89"/>
      <c r="BS17" s="88"/>
      <c r="BT17" s="88"/>
      <c r="BU17" s="88"/>
      <c r="BV17" s="88"/>
      <c r="BW17" s="88"/>
      <c r="BX17" s="88"/>
      <c r="BY17" s="88"/>
      <c r="BZ17" s="88"/>
      <c r="CA17" s="88"/>
      <c r="CB17" s="88"/>
      <c r="CC17" s="88"/>
      <c r="CD17" s="88"/>
      <c r="CE17" s="88"/>
      <c r="CF17" s="88"/>
      <c r="CG17" s="88"/>
      <c r="CH17" s="88"/>
      <c r="CI17" s="88"/>
      <c r="CJ17" s="88"/>
      <c r="CK17" s="88"/>
      <c r="CL17" s="113">
        <f>SUM(CM17:CO17)</f>
        <v>0</v>
      </c>
      <c r="CM17" s="88"/>
      <c r="CN17" s="88"/>
      <c r="CO17" s="89"/>
      <c r="CP17" s="98"/>
      <c r="CQ17" s="98"/>
      <c r="CR17" s="98"/>
      <c r="CS17" s="98"/>
      <c r="CT17" s="98"/>
      <c r="CU17" s="98"/>
      <c r="CV17" s="98"/>
      <c r="CW17" s="98"/>
      <c r="CX17" s="98"/>
      <c r="CY17" s="98"/>
      <c r="CZ17" s="98"/>
      <c r="DA17" s="98"/>
      <c r="DB17" s="98"/>
      <c r="DC17" s="98"/>
      <c r="DD17" s="98"/>
      <c r="DE17" s="98"/>
      <c r="DF17" s="98"/>
      <c r="DG17" s="98"/>
      <c r="DH17" s="98"/>
      <c r="DI17" s="98"/>
      <c r="DJ17" s="98"/>
      <c r="DK17" s="98"/>
    </row>
    <row r="18" spans="1:115">
      <c r="A18" s="56"/>
      <c r="B18" s="433" t="s">
        <v>151</v>
      </c>
      <c r="C18" s="143"/>
      <c r="D18" s="208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5"/>
      <c r="T18" s="113">
        <f t="shared" si="5"/>
        <v>0</v>
      </c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7"/>
      <c r="AO18" s="113">
        <v>0</v>
      </c>
      <c r="AP18" s="94">
        <v>27000</v>
      </c>
      <c r="AQ18" s="88">
        <v>16000</v>
      </c>
      <c r="AR18" s="88"/>
      <c r="AS18" s="88"/>
      <c r="AT18" s="89">
        <v>28000</v>
      </c>
      <c r="AU18" s="94"/>
      <c r="AV18" s="88">
        <v>14000</v>
      </c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>
        <v>0</v>
      </c>
      <c r="BI18" s="88"/>
      <c r="BJ18" s="88"/>
      <c r="BK18" s="88">
        <v>0</v>
      </c>
      <c r="BL18" s="88"/>
      <c r="BM18" s="88"/>
      <c r="BN18" s="113">
        <v>0</v>
      </c>
      <c r="BO18" s="88">
        <v>27000</v>
      </c>
      <c r="BP18" s="88"/>
      <c r="BQ18" s="88"/>
      <c r="BR18" s="89"/>
      <c r="BS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113">
        <v>0</v>
      </c>
      <c r="CM18" s="88"/>
      <c r="CN18" s="88">
        <v>16000</v>
      </c>
      <c r="CO18" s="89"/>
      <c r="CP18" s="98"/>
      <c r="CQ18" s="98"/>
      <c r="CR18" s="98"/>
      <c r="CS18" s="98"/>
      <c r="CT18" s="98"/>
      <c r="CU18" s="98"/>
      <c r="CV18" s="98"/>
      <c r="CW18" s="98"/>
      <c r="CX18" s="98"/>
      <c r="CY18" s="98"/>
      <c r="CZ18" s="98"/>
      <c r="DA18" s="98"/>
      <c r="DB18" s="98"/>
      <c r="DC18" s="98"/>
      <c r="DD18" s="98"/>
      <c r="DE18" s="98"/>
      <c r="DF18" s="98"/>
      <c r="DG18" s="98"/>
      <c r="DH18" s="98"/>
      <c r="DI18" s="98"/>
      <c r="DJ18" s="98"/>
      <c r="DK18" s="98"/>
    </row>
    <row r="19" spans="1:115">
      <c r="A19" s="56"/>
      <c r="B19" s="433" t="s">
        <v>152</v>
      </c>
      <c r="C19" s="143"/>
      <c r="D19" s="208"/>
      <c r="E19" s="84"/>
      <c r="F19" s="84"/>
      <c r="G19" s="84">
        <v>50000</v>
      </c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>
        <v>110000</v>
      </c>
      <c r="S19" s="85"/>
      <c r="T19" s="113">
        <v>0</v>
      </c>
      <c r="U19" s="86">
        <v>17000</v>
      </c>
      <c r="V19" s="86">
        <v>8000</v>
      </c>
      <c r="W19" s="86"/>
      <c r="X19" s="86">
        <v>13000</v>
      </c>
      <c r="Y19" s="86"/>
      <c r="Z19" s="86">
        <v>85000</v>
      </c>
      <c r="AA19" s="86"/>
      <c r="AB19" s="86"/>
      <c r="AC19" s="86"/>
      <c r="AD19" s="86"/>
      <c r="AE19" s="86"/>
      <c r="AF19" s="86">
        <v>45000</v>
      </c>
      <c r="AG19" s="86"/>
      <c r="AH19" s="86"/>
      <c r="AI19" s="86"/>
      <c r="AJ19" s="86"/>
      <c r="AK19" s="86">
        <v>65000</v>
      </c>
      <c r="AL19" s="86"/>
      <c r="AM19" s="86"/>
      <c r="AN19" s="87"/>
      <c r="AO19" s="113">
        <v>0</v>
      </c>
      <c r="AP19" s="94"/>
      <c r="AQ19" s="88">
        <v>17000</v>
      </c>
      <c r="AR19" s="88"/>
      <c r="AS19" s="88"/>
      <c r="AT19" s="89">
        <v>23000</v>
      </c>
      <c r="AU19" s="94"/>
      <c r="AV19" s="88">
        <v>16000</v>
      </c>
      <c r="AW19" s="88"/>
      <c r="AX19" s="88"/>
      <c r="AY19" s="88"/>
      <c r="AZ19" s="88"/>
      <c r="BA19" s="88">
        <v>23000</v>
      </c>
      <c r="BB19" s="88"/>
      <c r="BC19" s="88"/>
      <c r="BD19" s="88"/>
      <c r="BE19" s="88"/>
      <c r="BF19" s="88"/>
      <c r="BG19" s="88"/>
      <c r="BH19" s="88">
        <v>0</v>
      </c>
      <c r="BI19" s="88"/>
      <c r="BJ19" s="88"/>
      <c r="BK19" s="88"/>
      <c r="BL19" s="88"/>
      <c r="BM19" s="88"/>
      <c r="BN19" s="113">
        <v>0</v>
      </c>
      <c r="BO19" s="88"/>
      <c r="BP19" s="88"/>
      <c r="BQ19" s="88"/>
      <c r="BR19" s="89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113">
        <v>0</v>
      </c>
      <c r="CM19" s="88"/>
      <c r="CN19" s="88"/>
      <c r="CO19" s="89"/>
      <c r="CP19" s="98"/>
      <c r="CQ19" s="98"/>
      <c r="CR19" s="98"/>
      <c r="CS19" s="98"/>
      <c r="CT19" s="98"/>
      <c r="CU19" s="98"/>
      <c r="CV19" s="98"/>
      <c r="CW19" s="98"/>
      <c r="CX19" s="98"/>
      <c r="CY19" s="98"/>
      <c r="CZ19" s="98"/>
      <c r="DA19" s="98"/>
      <c r="DB19" s="98"/>
      <c r="DC19" s="98"/>
      <c r="DD19" s="98"/>
      <c r="DE19" s="98"/>
      <c r="DF19" s="98"/>
      <c r="DG19" s="98"/>
      <c r="DH19" s="98"/>
      <c r="DI19" s="98"/>
      <c r="DJ19" s="98"/>
      <c r="DK19" s="98"/>
    </row>
    <row r="20" spans="1:115">
      <c r="A20" s="56"/>
      <c r="B20" s="433" t="s">
        <v>153</v>
      </c>
      <c r="C20" s="143"/>
      <c r="D20" s="208">
        <v>20000</v>
      </c>
      <c r="E20" s="84"/>
      <c r="F20" s="84">
        <v>65000</v>
      </c>
      <c r="G20" s="84">
        <v>40000</v>
      </c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>
        <v>2000</v>
      </c>
      <c r="S20" s="85">
        <v>1000</v>
      </c>
      <c r="T20" s="113">
        <v>0</v>
      </c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>
        <v>45000</v>
      </c>
      <c r="AG20" s="86"/>
      <c r="AH20" s="86"/>
      <c r="AI20" s="86"/>
      <c r="AJ20" s="86"/>
      <c r="AK20" s="86"/>
      <c r="AL20" s="86"/>
      <c r="AM20" s="86"/>
      <c r="AN20" s="87"/>
      <c r="AO20" s="113">
        <v>0</v>
      </c>
      <c r="AP20" s="94">
        <v>31000</v>
      </c>
      <c r="AQ20" s="88">
        <v>25000</v>
      </c>
      <c r="AR20" s="88"/>
      <c r="AS20" s="88"/>
      <c r="AT20" s="89">
        <v>0</v>
      </c>
      <c r="AU20" s="94"/>
      <c r="AV20" s="88">
        <v>15000</v>
      </c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>
        <v>76000</v>
      </c>
      <c r="BI20" s="88">
        <v>150000</v>
      </c>
      <c r="BJ20" s="88"/>
      <c r="BK20" s="88"/>
      <c r="BL20" s="88"/>
      <c r="BM20" s="88"/>
      <c r="BN20" s="113">
        <f>SUM(BO20:BR20)</f>
        <v>0</v>
      </c>
      <c r="BO20" s="88"/>
      <c r="BP20" s="88"/>
      <c r="BQ20" s="88"/>
      <c r="BR20" s="89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113">
        <v>0</v>
      </c>
      <c r="CM20" s="88"/>
      <c r="CN20" s="88">
        <v>25000</v>
      </c>
      <c r="CO20" s="89"/>
      <c r="CP20" s="98"/>
      <c r="CQ20" s="98"/>
      <c r="CR20" s="98"/>
      <c r="CS20" s="98"/>
      <c r="CT20" s="98"/>
      <c r="CU20" s="98"/>
      <c r="CV20" s="98"/>
      <c r="CW20" s="98"/>
      <c r="CX20" s="98"/>
      <c r="CY20" s="98"/>
      <c r="CZ20" s="98"/>
      <c r="DA20" s="98"/>
      <c r="DB20" s="98"/>
      <c r="DC20" s="98"/>
      <c r="DD20" s="98"/>
      <c r="DE20" s="98"/>
      <c r="DF20" s="98"/>
      <c r="DG20" s="98"/>
      <c r="DH20" s="98"/>
      <c r="DI20" s="98"/>
      <c r="DJ20" s="98"/>
      <c r="DK20" s="98"/>
    </row>
    <row r="21" spans="1:115">
      <c r="A21" s="56"/>
      <c r="B21" s="433" t="s">
        <v>154</v>
      </c>
      <c r="C21" s="143"/>
      <c r="D21" s="208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5"/>
      <c r="T21" s="113">
        <v>0</v>
      </c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>
        <v>70000</v>
      </c>
      <c r="AG21" s="86"/>
      <c r="AH21" s="86"/>
      <c r="AI21" s="86"/>
      <c r="AJ21" s="86"/>
      <c r="AK21" s="86"/>
      <c r="AL21" s="86"/>
      <c r="AM21" s="86"/>
      <c r="AN21" s="87"/>
      <c r="AO21" s="113">
        <v>0</v>
      </c>
      <c r="AP21" s="94">
        <v>0</v>
      </c>
      <c r="AQ21" s="88">
        <v>25000</v>
      </c>
      <c r="AR21" s="88"/>
      <c r="AS21" s="88"/>
      <c r="AT21" s="89">
        <v>33000</v>
      </c>
      <c r="AU21" s="94"/>
      <c r="AV21" s="88">
        <v>15000</v>
      </c>
      <c r="AW21" s="88"/>
      <c r="AX21" s="88"/>
      <c r="AY21" s="88"/>
      <c r="AZ21" s="88"/>
      <c r="BA21" s="88">
        <v>25000</v>
      </c>
      <c r="BB21" s="88"/>
      <c r="BC21" s="88"/>
      <c r="BD21" s="88"/>
      <c r="BE21" s="88"/>
      <c r="BF21" s="88"/>
      <c r="BG21" s="88"/>
      <c r="BH21" s="88">
        <v>80000</v>
      </c>
      <c r="BI21" s="88"/>
      <c r="BJ21" s="88"/>
      <c r="BK21" s="88"/>
      <c r="BL21" s="88"/>
      <c r="BM21" s="88"/>
      <c r="BN21" s="113">
        <f>SUM(BO21:BR21)</f>
        <v>0</v>
      </c>
      <c r="BO21" s="88"/>
      <c r="BP21" s="88"/>
      <c r="BQ21" s="88"/>
      <c r="BR21" s="89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113">
        <v>0</v>
      </c>
      <c r="CM21" s="88"/>
      <c r="CN21" s="88"/>
      <c r="CO21" s="89"/>
      <c r="CP21" s="98"/>
      <c r="CQ21" s="98"/>
      <c r="CR21" s="98"/>
      <c r="CS21" s="98"/>
      <c r="CT21" s="98"/>
      <c r="CU21" s="98"/>
      <c r="CV21" s="98"/>
      <c r="CW21" s="98"/>
      <c r="CX21" s="98"/>
      <c r="CY21" s="98"/>
      <c r="CZ21" s="98"/>
      <c r="DA21" s="98"/>
      <c r="DB21" s="98"/>
      <c r="DC21" s="98"/>
      <c r="DD21" s="98"/>
      <c r="DE21" s="98"/>
      <c r="DF21" s="98"/>
      <c r="DG21" s="98"/>
      <c r="DH21" s="98"/>
      <c r="DI21" s="98"/>
      <c r="DJ21" s="98"/>
      <c r="DK21" s="98"/>
    </row>
    <row r="22" spans="1:115">
      <c r="A22" s="56"/>
      <c r="B22" s="433" t="s">
        <v>155</v>
      </c>
      <c r="C22" s="143"/>
      <c r="D22" s="208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5">
        <v>1744</v>
      </c>
      <c r="T22" s="113">
        <f t="shared" si="5"/>
        <v>0</v>
      </c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7"/>
      <c r="AO22" s="113">
        <v>0</v>
      </c>
      <c r="AP22" s="94">
        <v>24000</v>
      </c>
      <c r="AQ22" s="88">
        <v>23000</v>
      </c>
      <c r="AR22" s="88"/>
      <c r="AS22" s="88"/>
      <c r="AT22" s="89"/>
      <c r="AU22" s="94"/>
      <c r="AV22" s="88">
        <v>16000</v>
      </c>
      <c r="AW22" s="88"/>
      <c r="AX22" s="88"/>
      <c r="AY22" s="88"/>
      <c r="AZ22" s="88"/>
      <c r="BA22" s="88"/>
      <c r="BB22" s="88"/>
      <c r="BC22" s="88"/>
      <c r="BD22" s="88"/>
      <c r="BE22" s="88"/>
      <c r="BF22" s="88"/>
      <c r="BG22" s="88"/>
      <c r="BH22" s="88">
        <v>80000</v>
      </c>
      <c r="BI22" s="88"/>
      <c r="BJ22" s="88"/>
      <c r="BK22" s="88"/>
      <c r="BL22" s="88"/>
      <c r="BM22" s="88"/>
      <c r="BN22" s="113">
        <f>SUM(BO22:BR22)</f>
        <v>0</v>
      </c>
      <c r="BO22" s="88"/>
      <c r="BP22" s="88"/>
      <c r="BQ22" s="88"/>
      <c r="BR22" s="89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113">
        <v>0</v>
      </c>
      <c r="CM22" s="88"/>
      <c r="CN22" s="88"/>
      <c r="CO22" s="89"/>
      <c r="CP22" s="98"/>
      <c r="CQ22" s="98"/>
      <c r="CR22" s="98"/>
      <c r="CS22" s="98"/>
      <c r="CT22" s="98"/>
      <c r="CU22" s="98"/>
      <c r="CV22" s="98"/>
      <c r="CW22" s="98"/>
      <c r="CX22" s="98"/>
      <c r="CY22" s="98"/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8"/>
      <c r="DK22" s="98"/>
    </row>
    <row r="23" spans="1:115">
      <c r="A23" s="56"/>
      <c r="B23" s="433" t="s">
        <v>156</v>
      </c>
      <c r="C23" s="143"/>
      <c r="D23" s="208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5"/>
      <c r="T23" s="113">
        <f t="shared" si="5"/>
        <v>0</v>
      </c>
      <c r="U23" s="86"/>
      <c r="V23" s="86"/>
      <c r="W23" s="86"/>
      <c r="X23" s="86"/>
      <c r="Y23" s="86"/>
      <c r="Z23" s="86"/>
      <c r="AA23" s="86"/>
      <c r="AB23" s="86"/>
      <c r="AC23" s="86"/>
      <c r="AD23" s="86"/>
      <c r="AE23" s="86"/>
      <c r="AF23" s="86">
        <v>0</v>
      </c>
      <c r="AG23" s="86"/>
      <c r="AH23" s="86"/>
      <c r="AI23" s="86"/>
      <c r="AJ23" s="86"/>
      <c r="AK23" s="86"/>
      <c r="AL23" s="86"/>
      <c r="AM23" s="86"/>
      <c r="AN23" s="87"/>
      <c r="AO23" s="113">
        <v>0</v>
      </c>
      <c r="AP23" s="94">
        <v>25000</v>
      </c>
      <c r="AQ23" s="88">
        <v>20000</v>
      </c>
      <c r="AR23" s="88"/>
      <c r="AS23" s="88"/>
      <c r="AT23" s="89">
        <v>28000</v>
      </c>
      <c r="AU23" s="94">
        <v>15000</v>
      </c>
      <c r="AV23" s="88">
        <v>13000</v>
      </c>
      <c r="AW23" s="88"/>
      <c r="AX23" s="88"/>
      <c r="AY23" s="88"/>
      <c r="AZ23" s="88"/>
      <c r="BA23" s="88">
        <v>25000</v>
      </c>
      <c r="BB23" s="88"/>
      <c r="BC23" s="88"/>
      <c r="BD23" s="88"/>
      <c r="BE23" s="88"/>
      <c r="BF23" s="88"/>
      <c r="BG23" s="88"/>
      <c r="BH23" s="88">
        <v>60000</v>
      </c>
      <c r="BI23" s="88"/>
      <c r="BJ23" s="88"/>
      <c r="BK23" s="88"/>
      <c r="BL23" s="88"/>
      <c r="BM23" s="88"/>
      <c r="BN23" s="113">
        <f>SUM(BO23:BR23)</f>
        <v>0</v>
      </c>
      <c r="BO23" s="88"/>
      <c r="BP23" s="88"/>
      <c r="BQ23" s="88"/>
      <c r="BR23" s="89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113">
        <f>SUM(CM23:CO23)</f>
        <v>0</v>
      </c>
      <c r="CM23" s="88"/>
      <c r="CN23" s="88"/>
      <c r="CO23" s="89"/>
      <c r="CP23" s="98"/>
      <c r="CQ23" s="98"/>
      <c r="CR23" s="98"/>
      <c r="CS23" s="98"/>
      <c r="CT23" s="98"/>
      <c r="CU23" s="98"/>
      <c r="CV23" s="98"/>
      <c r="CW23" s="98"/>
      <c r="CX23" s="98"/>
      <c r="CY23" s="98"/>
      <c r="CZ23" s="98"/>
      <c r="DA23" s="98"/>
      <c r="DB23" s="98"/>
      <c r="DC23" s="98"/>
      <c r="DD23" s="98"/>
      <c r="DE23" s="98"/>
      <c r="DF23" s="98"/>
      <c r="DG23" s="98"/>
      <c r="DH23" s="98"/>
      <c r="DI23" s="98"/>
      <c r="DJ23" s="98"/>
      <c r="DK23" s="98"/>
    </row>
    <row r="24" spans="1:115">
      <c r="A24" s="56"/>
      <c r="B24" s="433" t="s">
        <v>157</v>
      </c>
      <c r="C24" s="143"/>
      <c r="D24" s="208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5"/>
      <c r="T24" s="113">
        <f t="shared" si="5"/>
        <v>0</v>
      </c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7"/>
      <c r="AO24" s="113">
        <v>0</v>
      </c>
      <c r="AP24" s="94">
        <v>25000</v>
      </c>
      <c r="AQ24" s="88">
        <v>23000</v>
      </c>
      <c r="AR24" s="88"/>
      <c r="AS24" s="88"/>
      <c r="AT24" s="89"/>
      <c r="AU24" s="94"/>
      <c r="AV24" s="88">
        <v>15000</v>
      </c>
      <c r="AW24" s="88"/>
      <c r="AX24" s="88"/>
      <c r="AY24" s="88"/>
      <c r="AZ24" s="88"/>
      <c r="BA24" s="88"/>
      <c r="BB24" s="88"/>
      <c r="BC24" s="88"/>
      <c r="BD24" s="88"/>
      <c r="BE24" s="88"/>
      <c r="BF24" s="88"/>
      <c r="BG24" s="88">
        <v>12000</v>
      </c>
      <c r="BH24" s="88"/>
      <c r="BI24" s="88"/>
      <c r="BJ24" s="88"/>
      <c r="BK24" s="88"/>
      <c r="BL24" s="88"/>
      <c r="BM24" s="88"/>
      <c r="BN24" s="113">
        <v>0</v>
      </c>
      <c r="BO24" s="88">
        <v>25000</v>
      </c>
      <c r="BP24" s="88">
        <v>23000</v>
      </c>
      <c r="BQ24" s="88"/>
      <c r="BR24" s="89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88"/>
      <c r="CK24" s="88"/>
      <c r="CL24" s="113">
        <v>0</v>
      </c>
      <c r="CM24" s="88">
        <v>25000</v>
      </c>
      <c r="CN24" s="88">
        <v>23000</v>
      </c>
      <c r="CO24" s="89"/>
      <c r="CP24" s="98"/>
      <c r="CQ24" s="98"/>
      <c r="CR24" s="98"/>
      <c r="CS24" s="98"/>
      <c r="CT24" s="98"/>
      <c r="CU24" s="98"/>
      <c r="CV24" s="98"/>
      <c r="CW24" s="98"/>
      <c r="CX24" s="98"/>
      <c r="CY24" s="98"/>
      <c r="CZ24" s="98"/>
      <c r="DA24" s="98"/>
      <c r="DB24" s="98"/>
      <c r="DC24" s="98"/>
      <c r="DD24" s="98"/>
      <c r="DE24" s="98"/>
      <c r="DF24" s="98"/>
      <c r="DG24" s="98"/>
      <c r="DH24" s="98"/>
      <c r="DI24" s="98"/>
      <c r="DJ24" s="98"/>
      <c r="DK24" s="98"/>
    </row>
    <row r="25" spans="1:115">
      <c r="A25" s="34">
        <v>2</v>
      </c>
      <c r="B25" s="34" t="s">
        <v>145</v>
      </c>
      <c r="C25" s="153" t="e">
        <f>#REF!+T25+AO25+BN25+CL25</f>
        <v>#REF!</v>
      </c>
      <c r="D25" s="135">
        <f t="shared" ref="D25:S25" si="6">AVERAGE(D26:D34)</f>
        <v>0</v>
      </c>
      <c r="E25" s="111" t="e">
        <f t="shared" si="6"/>
        <v>#DIV/0!</v>
      </c>
      <c r="F25" s="111">
        <f t="shared" si="6"/>
        <v>87500</v>
      </c>
      <c r="G25" s="111">
        <f t="shared" si="6"/>
        <v>55000</v>
      </c>
      <c r="H25" s="111" t="e">
        <f t="shared" si="6"/>
        <v>#DIV/0!</v>
      </c>
      <c r="I25" s="111" t="e">
        <f t="shared" si="6"/>
        <v>#DIV/0!</v>
      </c>
      <c r="J25" s="111">
        <f t="shared" si="6"/>
        <v>280000</v>
      </c>
      <c r="K25" s="111" t="e">
        <f t="shared" si="6"/>
        <v>#DIV/0!</v>
      </c>
      <c r="L25" s="111" t="e">
        <f t="shared" si="6"/>
        <v>#DIV/0!</v>
      </c>
      <c r="M25" s="111" t="e">
        <f t="shared" si="6"/>
        <v>#DIV/0!</v>
      </c>
      <c r="N25" s="111" t="e">
        <f t="shared" si="6"/>
        <v>#DIV/0!</v>
      </c>
      <c r="O25" s="111" t="e">
        <f t="shared" si="6"/>
        <v>#DIV/0!</v>
      </c>
      <c r="P25" s="111" t="e">
        <f t="shared" si="6"/>
        <v>#DIV/0!</v>
      </c>
      <c r="Q25" s="111" t="e">
        <f t="shared" si="6"/>
        <v>#DIV/0!</v>
      </c>
      <c r="R25" s="111">
        <f t="shared" si="6"/>
        <v>2000</v>
      </c>
      <c r="S25" s="207">
        <f t="shared" si="6"/>
        <v>1269.7474999999999</v>
      </c>
      <c r="T25" s="114">
        <f>SUM(T26:T34)</f>
        <v>0</v>
      </c>
      <c r="U25" s="111">
        <f t="shared" ref="U25:AK25" si="7">AVERAGE(U26:U34)</f>
        <v>18000</v>
      </c>
      <c r="V25" s="111">
        <f t="shared" si="7"/>
        <v>0</v>
      </c>
      <c r="W25" s="111" t="e">
        <f t="shared" si="7"/>
        <v>#DIV/0!</v>
      </c>
      <c r="X25" s="111">
        <f t="shared" si="7"/>
        <v>20000</v>
      </c>
      <c r="Y25" s="111" t="e">
        <f t="shared" si="7"/>
        <v>#DIV/0!</v>
      </c>
      <c r="Z25" s="111" t="e">
        <f t="shared" si="7"/>
        <v>#DIV/0!</v>
      </c>
      <c r="AA25" s="111" t="e">
        <f t="shared" si="7"/>
        <v>#DIV/0!</v>
      </c>
      <c r="AB25" s="111" t="e">
        <f t="shared" si="7"/>
        <v>#DIV/0!</v>
      </c>
      <c r="AC25" s="111" t="e">
        <f t="shared" si="7"/>
        <v>#DIV/0!</v>
      </c>
      <c r="AD25" s="111" t="e">
        <f t="shared" si="7"/>
        <v>#DIV/0!</v>
      </c>
      <c r="AE25" s="111" t="e">
        <f t="shared" si="7"/>
        <v>#DIV/0!</v>
      </c>
      <c r="AF25" s="111">
        <f t="shared" si="7"/>
        <v>42250</v>
      </c>
      <c r="AG25" s="111" t="e">
        <f t="shared" si="7"/>
        <v>#DIV/0!</v>
      </c>
      <c r="AH25" s="111" t="e">
        <f t="shared" si="7"/>
        <v>#DIV/0!</v>
      </c>
      <c r="AI25" s="111" t="e">
        <f t="shared" si="7"/>
        <v>#DIV/0!</v>
      </c>
      <c r="AJ25" s="111">
        <f t="shared" si="7"/>
        <v>0</v>
      </c>
      <c r="AK25" s="111">
        <f t="shared" si="7"/>
        <v>0</v>
      </c>
      <c r="AL25" s="111">
        <f>SUM(AL26:AL34)</f>
        <v>0</v>
      </c>
      <c r="AM25" s="115">
        <v>0</v>
      </c>
      <c r="AN25" s="87">
        <v>0</v>
      </c>
      <c r="AO25" s="114">
        <f>SUM(AO26:AO34)</f>
        <v>0</v>
      </c>
      <c r="AP25" s="135">
        <f t="shared" ref="AP25:BK25" si="8">AVERAGE(AP26:AP34)</f>
        <v>18375</v>
      </c>
      <c r="AQ25" s="111">
        <f t="shared" si="8"/>
        <v>22555.555555555555</v>
      </c>
      <c r="AR25" s="111" t="e">
        <f t="shared" si="8"/>
        <v>#DIV/0!</v>
      </c>
      <c r="AS25" s="111" t="e">
        <f t="shared" si="8"/>
        <v>#DIV/0!</v>
      </c>
      <c r="AT25" s="111">
        <f t="shared" si="8"/>
        <v>21142.857142857141</v>
      </c>
      <c r="AU25" s="135">
        <f t="shared" si="8"/>
        <v>16700</v>
      </c>
      <c r="AV25" s="111">
        <f t="shared" si="8"/>
        <v>15333.333333333334</v>
      </c>
      <c r="AW25" s="111" t="e">
        <f t="shared" si="8"/>
        <v>#DIV/0!</v>
      </c>
      <c r="AX25" s="111" t="e">
        <f t="shared" si="8"/>
        <v>#DIV/0!</v>
      </c>
      <c r="AY25" s="111" t="e">
        <f t="shared" si="8"/>
        <v>#DIV/0!</v>
      </c>
      <c r="AZ25" s="111" t="e">
        <f t="shared" si="8"/>
        <v>#DIV/0!</v>
      </c>
      <c r="BA25" s="111">
        <f t="shared" si="8"/>
        <v>23250</v>
      </c>
      <c r="BB25" s="111" t="e">
        <f t="shared" si="8"/>
        <v>#DIV/0!</v>
      </c>
      <c r="BC25" s="111" t="e">
        <f t="shared" si="8"/>
        <v>#DIV/0!</v>
      </c>
      <c r="BD25" s="111" t="e">
        <f t="shared" si="8"/>
        <v>#DIV/0!</v>
      </c>
      <c r="BE25" s="111" t="e">
        <f t="shared" si="8"/>
        <v>#DIV/0!</v>
      </c>
      <c r="BF25" s="111" t="e">
        <f t="shared" si="8"/>
        <v>#DIV/0!</v>
      </c>
      <c r="BG25" s="111">
        <f t="shared" si="8"/>
        <v>12000</v>
      </c>
      <c r="BH25" s="111">
        <f t="shared" si="8"/>
        <v>56250</v>
      </c>
      <c r="BI25" s="111">
        <f t="shared" si="8"/>
        <v>120000</v>
      </c>
      <c r="BJ25" s="111" t="e">
        <f t="shared" si="8"/>
        <v>#DIV/0!</v>
      </c>
      <c r="BK25" s="111">
        <f t="shared" si="8"/>
        <v>14250</v>
      </c>
      <c r="BL25" s="111">
        <f>SUM(BL26:BL34)</f>
        <v>0</v>
      </c>
      <c r="BM25" s="111">
        <f>SUM(BM26:BM34)</f>
        <v>0</v>
      </c>
      <c r="BN25" s="114">
        <f>SUM(BN26:BN34)</f>
        <v>0</v>
      </c>
      <c r="BO25" s="111">
        <f>AVERAGE(BO26:BO34)</f>
        <v>28333.333333333332</v>
      </c>
      <c r="BP25" s="111">
        <f>AVERAGE(BP26:BP34)</f>
        <v>22500</v>
      </c>
      <c r="BQ25" s="111">
        <f>SUM(BQ26:BQ34)</f>
        <v>0</v>
      </c>
      <c r="BR25" s="111">
        <f>SUM(BR26:BR34)</f>
        <v>0</v>
      </c>
      <c r="BS25" s="136">
        <v>0</v>
      </c>
      <c r="BT25" s="136">
        <v>0</v>
      </c>
      <c r="BU25" s="136">
        <v>0</v>
      </c>
      <c r="BV25" s="136">
        <v>0</v>
      </c>
      <c r="BW25" s="136">
        <v>0</v>
      </c>
      <c r="BX25" s="136">
        <v>0</v>
      </c>
      <c r="BY25" s="136">
        <v>0</v>
      </c>
      <c r="BZ25" s="136">
        <v>0</v>
      </c>
      <c r="CA25" s="136">
        <v>0</v>
      </c>
      <c r="CB25" s="136">
        <v>0</v>
      </c>
      <c r="CC25" s="136">
        <v>0</v>
      </c>
      <c r="CD25" s="136">
        <v>0</v>
      </c>
      <c r="CE25" s="136">
        <v>0</v>
      </c>
      <c r="CF25" s="136">
        <v>0</v>
      </c>
      <c r="CG25" s="136">
        <v>0</v>
      </c>
      <c r="CH25" s="136">
        <v>0</v>
      </c>
      <c r="CI25" s="136">
        <v>0</v>
      </c>
      <c r="CJ25" s="136">
        <v>0</v>
      </c>
      <c r="CK25" s="136">
        <v>0</v>
      </c>
      <c r="CL25" s="114">
        <f>SUM(CL26:CL34)</f>
        <v>0</v>
      </c>
      <c r="CM25" s="111">
        <f>AVERAGE(CM26:CM34)</f>
        <v>23000</v>
      </c>
      <c r="CN25" s="111">
        <f>AVERAGE(CN26:CN34)</f>
        <v>21666.666666666668</v>
      </c>
      <c r="CO25" s="152" t="e">
        <f>AVERAGE(CO26:CO34)</f>
        <v>#DIV/0!</v>
      </c>
      <c r="CP25" s="99"/>
      <c r="CQ25" s="99"/>
      <c r="CR25" s="99"/>
      <c r="CS25" s="99"/>
      <c r="CT25" s="99"/>
      <c r="CU25" s="99"/>
      <c r="CV25" s="99"/>
      <c r="CW25" s="99"/>
      <c r="CX25" s="99"/>
      <c r="CY25" s="99"/>
      <c r="CZ25" s="99"/>
      <c r="DA25" s="99"/>
      <c r="DB25" s="99"/>
      <c r="DC25" s="99"/>
      <c r="DD25" s="99"/>
      <c r="DE25" s="99"/>
      <c r="DF25" s="99"/>
      <c r="DG25" s="99"/>
      <c r="DH25" s="99"/>
      <c r="DI25" s="99"/>
      <c r="DJ25" s="99"/>
      <c r="DK25" s="99"/>
    </row>
    <row r="26" spans="1:115">
      <c r="A26" s="34"/>
      <c r="B26" s="433" t="s">
        <v>149</v>
      </c>
      <c r="C26" s="143"/>
      <c r="D26" s="208"/>
      <c r="E26" s="84"/>
      <c r="F26" s="84">
        <v>110000</v>
      </c>
      <c r="G26" s="84"/>
      <c r="H26" s="84"/>
      <c r="I26" s="84"/>
      <c r="J26" s="84">
        <v>280000</v>
      </c>
      <c r="K26" s="84"/>
      <c r="L26" s="84"/>
      <c r="M26" s="84"/>
      <c r="N26" s="84"/>
      <c r="O26" s="84"/>
      <c r="P26" s="84"/>
      <c r="Q26" s="84"/>
      <c r="R26" s="84"/>
      <c r="S26" s="85">
        <v>750</v>
      </c>
      <c r="T26" s="113">
        <f t="shared" ref="T26:T34" si="9">SUM(U26:AM26)</f>
        <v>0</v>
      </c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7"/>
      <c r="AO26" s="113">
        <v>0</v>
      </c>
      <c r="AP26" s="94"/>
      <c r="AQ26" s="88">
        <v>20000</v>
      </c>
      <c r="AR26" s="88"/>
      <c r="AS26" s="88"/>
      <c r="AT26" s="89">
        <v>0</v>
      </c>
      <c r="AU26" s="94"/>
      <c r="AV26" s="88">
        <v>15000</v>
      </c>
      <c r="AW26" s="88"/>
      <c r="AX26" s="88"/>
      <c r="AY26" s="88"/>
      <c r="AZ26" s="88"/>
      <c r="BA26" s="88"/>
      <c r="BB26" s="88"/>
      <c r="BC26" s="88"/>
      <c r="BD26" s="88"/>
      <c r="BE26" s="88"/>
      <c r="BF26" s="88"/>
      <c r="BG26" s="88"/>
      <c r="BH26" s="88">
        <v>65000</v>
      </c>
      <c r="BI26" s="88"/>
      <c r="BJ26" s="88"/>
      <c r="BK26" s="88"/>
      <c r="BL26" s="88"/>
      <c r="BM26" s="88"/>
      <c r="BN26" s="113">
        <f t="shared" ref="BN26:BN33" si="10">SUM(BO26:BR26)</f>
        <v>0</v>
      </c>
      <c r="BO26" s="88"/>
      <c r="BP26" s="88"/>
      <c r="BQ26" s="88"/>
      <c r="BR26" s="89"/>
      <c r="BS26" s="88"/>
      <c r="BT26" s="88"/>
      <c r="BU26" s="88"/>
      <c r="BV26" s="88"/>
      <c r="BW26" s="88"/>
      <c r="BX26" s="88"/>
      <c r="BY26" s="88"/>
      <c r="BZ26" s="88"/>
      <c r="CA26" s="88"/>
      <c r="CB26" s="88"/>
      <c r="CC26" s="88"/>
      <c r="CD26" s="88"/>
      <c r="CE26" s="88"/>
      <c r="CF26" s="88"/>
      <c r="CG26" s="88"/>
      <c r="CH26" s="88"/>
      <c r="CI26" s="88"/>
      <c r="CJ26" s="88"/>
      <c r="CK26" s="88"/>
      <c r="CL26" s="113">
        <f t="shared" ref="CL26:CL33" si="11">SUM(CM26:CO26)</f>
        <v>0</v>
      </c>
      <c r="CM26" s="88"/>
      <c r="CN26" s="88"/>
      <c r="CO26" s="89"/>
      <c r="CP26" s="99"/>
      <c r="CQ26" s="99"/>
      <c r="CR26" s="99"/>
      <c r="CS26" s="99"/>
      <c r="CT26" s="99"/>
      <c r="CU26" s="99"/>
      <c r="CV26" s="99"/>
      <c r="CW26" s="99"/>
      <c r="CX26" s="99"/>
      <c r="CY26" s="99"/>
      <c r="CZ26" s="99"/>
      <c r="DA26" s="99"/>
      <c r="DB26" s="99"/>
      <c r="DC26" s="99"/>
      <c r="DD26" s="99"/>
      <c r="DE26" s="99"/>
      <c r="DF26" s="99"/>
      <c r="DG26" s="99"/>
      <c r="DH26" s="99"/>
      <c r="DI26" s="99"/>
      <c r="DJ26" s="99"/>
      <c r="DK26" s="99"/>
    </row>
    <row r="27" spans="1:115">
      <c r="A27" s="34"/>
      <c r="B27" s="433" t="s">
        <v>150</v>
      </c>
      <c r="C27" s="143"/>
      <c r="D27" s="208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5">
        <v>1250</v>
      </c>
      <c r="T27" s="113">
        <f t="shared" si="9"/>
        <v>0</v>
      </c>
      <c r="U27" s="86"/>
      <c r="V27" s="86"/>
      <c r="W27" s="86"/>
      <c r="X27" s="86"/>
      <c r="Y27" s="86"/>
      <c r="Z27" s="86"/>
      <c r="AA27" s="86"/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7"/>
      <c r="AO27" s="113">
        <v>0</v>
      </c>
      <c r="AP27" s="94">
        <v>32000</v>
      </c>
      <c r="AQ27" s="88">
        <v>20000</v>
      </c>
      <c r="AR27" s="88"/>
      <c r="AS27" s="88"/>
      <c r="AT27" s="89">
        <v>30000</v>
      </c>
      <c r="AU27" s="94">
        <v>18400</v>
      </c>
      <c r="AV27" s="88">
        <v>14000</v>
      </c>
      <c r="AW27" s="88"/>
      <c r="AX27" s="88"/>
      <c r="AY27" s="88"/>
      <c r="AZ27" s="88"/>
      <c r="BA27" s="88">
        <v>18000</v>
      </c>
      <c r="BB27" s="88"/>
      <c r="BC27" s="88"/>
      <c r="BD27" s="88"/>
      <c r="BE27" s="88"/>
      <c r="BF27" s="88"/>
      <c r="BG27" s="88"/>
      <c r="BH27" s="88">
        <v>80000</v>
      </c>
      <c r="BI27" s="88"/>
      <c r="BJ27" s="88"/>
      <c r="BK27" s="88">
        <v>28500</v>
      </c>
      <c r="BL27" s="88"/>
      <c r="BM27" s="88"/>
      <c r="BN27" s="113">
        <v>0</v>
      </c>
      <c r="BO27" s="88">
        <v>30000</v>
      </c>
      <c r="BP27" s="88">
        <v>22000</v>
      </c>
      <c r="BQ27" s="88"/>
      <c r="BR27" s="89"/>
      <c r="BS27" s="88"/>
      <c r="BT27" s="88"/>
      <c r="BU27" s="88"/>
      <c r="BV27" s="88"/>
      <c r="BW27" s="88"/>
      <c r="BX27" s="88"/>
      <c r="BY27" s="88"/>
      <c r="BZ27" s="88"/>
      <c r="CA27" s="88"/>
      <c r="CB27" s="88"/>
      <c r="CC27" s="88"/>
      <c r="CD27" s="88"/>
      <c r="CE27" s="88"/>
      <c r="CF27" s="88"/>
      <c r="CG27" s="88"/>
      <c r="CH27" s="88"/>
      <c r="CI27" s="88"/>
      <c r="CJ27" s="88"/>
      <c r="CK27" s="88"/>
      <c r="CL27" s="113">
        <f t="shared" si="11"/>
        <v>0</v>
      </c>
      <c r="CM27" s="88"/>
      <c r="CN27" s="88"/>
      <c r="CO27" s="89"/>
      <c r="CP27" s="99"/>
      <c r="CQ27" s="99"/>
      <c r="CR27" s="99"/>
      <c r="CS27" s="99"/>
      <c r="CT27" s="99"/>
      <c r="CU27" s="99"/>
      <c r="CV27" s="99"/>
      <c r="CW27" s="99"/>
      <c r="CX27" s="99"/>
      <c r="CY27" s="99"/>
      <c r="CZ27" s="99"/>
      <c r="DA27" s="99"/>
      <c r="DB27" s="99"/>
      <c r="DC27" s="99"/>
      <c r="DD27" s="99"/>
      <c r="DE27" s="99"/>
      <c r="DF27" s="99"/>
      <c r="DG27" s="99"/>
      <c r="DH27" s="99"/>
      <c r="DI27" s="99"/>
      <c r="DJ27" s="99"/>
      <c r="DK27" s="99"/>
    </row>
    <row r="28" spans="1:115" ht="16.5" customHeight="1">
      <c r="A28" s="34"/>
      <c r="B28" s="433" t="s">
        <v>151</v>
      </c>
      <c r="C28" s="143"/>
      <c r="D28" s="208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5"/>
      <c r="T28" s="113">
        <f t="shared" si="9"/>
        <v>0</v>
      </c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7"/>
      <c r="AO28" s="113">
        <v>0</v>
      </c>
      <c r="AP28" s="94">
        <v>30000</v>
      </c>
      <c r="AQ28" s="88">
        <v>18000</v>
      </c>
      <c r="AR28" s="88"/>
      <c r="AS28" s="88"/>
      <c r="AT28" s="89">
        <v>30000</v>
      </c>
      <c r="AU28" s="94"/>
      <c r="AV28" s="88">
        <v>15000</v>
      </c>
      <c r="AW28" s="88"/>
      <c r="AX28" s="88"/>
      <c r="AY28" s="88"/>
      <c r="AZ28" s="88"/>
      <c r="BA28" s="88"/>
      <c r="BB28" s="88"/>
      <c r="BC28" s="88"/>
      <c r="BD28" s="88"/>
      <c r="BE28" s="88"/>
      <c r="BF28" s="88"/>
      <c r="BG28" s="88"/>
      <c r="BH28" s="88">
        <v>0</v>
      </c>
      <c r="BI28" s="88"/>
      <c r="BJ28" s="88"/>
      <c r="BK28" s="88">
        <v>0</v>
      </c>
      <c r="BL28" s="88"/>
      <c r="BM28" s="88"/>
      <c r="BN28" s="113">
        <v>0</v>
      </c>
      <c r="BO28" s="88">
        <v>30000</v>
      </c>
      <c r="BP28" s="88"/>
      <c r="BQ28" s="88"/>
      <c r="BR28" s="89"/>
      <c r="BS28" s="88"/>
      <c r="BT28" s="88"/>
      <c r="BU28" s="88"/>
      <c r="BV28" s="88"/>
      <c r="BW28" s="88"/>
      <c r="BX28" s="88"/>
      <c r="BY28" s="88"/>
      <c r="BZ28" s="88"/>
      <c r="CA28" s="88"/>
      <c r="CB28" s="88"/>
      <c r="CC28" s="88"/>
      <c r="CD28" s="88"/>
      <c r="CE28" s="88"/>
      <c r="CF28" s="88"/>
      <c r="CG28" s="88"/>
      <c r="CH28" s="88"/>
      <c r="CI28" s="88"/>
      <c r="CJ28" s="88"/>
      <c r="CK28" s="88"/>
      <c r="CL28" s="113">
        <v>0</v>
      </c>
      <c r="CM28" s="88"/>
      <c r="CN28" s="88">
        <v>18000</v>
      </c>
      <c r="CO28" s="89"/>
      <c r="CP28" s="99"/>
      <c r="CQ28" s="99"/>
      <c r="CR28" s="99"/>
      <c r="CS28" s="99"/>
      <c r="CT28" s="99"/>
      <c r="CU28" s="99"/>
      <c r="CV28" s="99"/>
      <c r="CW28" s="99"/>
      <c r="CX28" s="99"/>
      <c r="CY28" s="99"/>
      <c r="CZ28" s="99"/>
      <c r="DA28" s="99"/>
      <c r="DB28" s="99"/>
      <c r="DC28" s="99"/>
      <c r="DD28" s="99"/>
      <c r="DE28" s="99"/>
      <c r="DF28" s="99"/>
      <c r="DG28" s="99"/>
      <c r="DH28" s="99"/>
      <c r="DI28" s="99"/>
      <c r="DJ28" s="99"/>
      <c r="DK28" s="99"/>
    </row>
    <row r="29" spans="1:115">
      <c r="A29" s="34"/>
      <c r="B29" s="433" t="s">
        <v>152</v>
      </c>
      <c r="C29" s="143"/>
      <c r="D29" s="208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5"/>
      <c r="T29" s="113">
        <v>0</v>
      </c>
      <c r="U29" s="86">
        <v>18000</v>
      </c>
      <c r="V29" s="86">
        <v>0</v>
      </c>
      <c r="W29" s="86"/>
      <c r="X29" s="86">
        <v>20000</v>
      </c>
      <c r="Y29" s="86"/>
      <c r="Z29" s="86"/>
      <c r="AA29" s="86"/>
      <c r="AB29" s="86"/>
      <c r="AC29" s="86"/>
      <c r="AD29" s="86"/>
      <c r="AE29" s="86"/>
      <c r="AF29" s="86">
        <v>44000</v>
      </c>
      <c r="AG29" s="86"/>
      <c r="AH29" s="86"/>
      <c r="AI29" s="86"/>
      <c r="AJ29" s="86">
        <v>0</v>
      </c>
      <c r="AK29" s="86">
        <v>0</v>
      </c>
      <c r="AL29" s="86"/>
      <c r="AM29" s="86"/>
      <c r="AN29" s="87"/>
      <c r="AO29" s="113">
        <v>0</v>
      </c>
      <c r="AP29" s="94">
        <v>0</v>
      </c>
      <c r="AQ29" s="88">
        <v>18000</v>
      </c>
      <c r="AR29" s="88"/>
      <c r="AS29" s="88"/>
      <c r="AT29" s="89">
        <v>25000</v>
      </c>
      <c r="AU29" s="94"/>
      <c r="AV29" s="88">
        <v>18000</v>
      </c>
      <c r="AW29" s="88"/>
      <c r="AX29" s="88"/>
      <c r="AY29" s="88"/>
      <c r="AZ29" s="88"/>
      <c r="BA29" s="88">
        <v>20000</v>
      </c>
      <c r="BB29" s="88"/>
      <c r="BC29" s="88"/>
      <c r="BD29" s="88"/>
      <c r="BE29" s="88"/>
      <c r="BF29" s="88"/>
      <c r="BG29" s="88"/>
      <c r="BH29" s="88">
        <v>0</v>
      </c>
      <c r="BI29" s="88"/>
      <c r="BJ29" s="88"/>
      <c r="BK29" s="88"/>
      <c r="BL29" s="88"/>
      <c r="BM29" s="88"/>
      <c r="BN29" s="113">
        <v>0</v>
      </c>
      <c r="BO29" s="88"/>
      <c r="BP29" s="88"/>
      <c r="BQ29" s="88"/>
      <c r="BR29" s="89"/>
      <c r="BS29" s="88"/>
      <c r="BT29" s="88"/>
      <c r="BU29" s="88"/>
      <c r="BV29" s="88"/>
      <c r="BW29" s="88"/>
      <c r="BX29" s="88"/>
      <c r="BY29" s="88"/>
      <c r="BZ29" s="88"/>
      <c r="CA29" s="88"/>
      <c r="CB29" s="88"/>
      <c r="CC29" s="88"/>
      <c r="CD29" s="88"/>
      <c r="CE29" s="88"/>
      <c r="CF29" s="88"/>
      <c r="CG29" s="88"/>
      <c r="CH29" s="88"/>
      <c r="CI29" s="88"/>
      <c r="CJ29" s="88"/>
      <c r="CK29" s="88"/>
      <c r="CL29" s="113">
        <v>0</v>
      </c>
      <c r="CM29" s="88"/>
      <c r="CN29" s="88"/>
      <c r="CO29" s="89"/>
      <c r="CP29" s="99"/>
      <c r="CQ29" s="99"/>
      <c r="CR29" s="99"/>
      <c r="CS29" s="99"/>
      <c r="CT29" s="99"/>
      <c r="CU29" s="99"/>
      <c r="CV29" s="99"/>
      <c r="CW29" s="99"/>
      <c r="CX29" s="99"/>
      <c r="CY29" s="99"/>
      <c r="CZ29" s="99"/>
      <c r="DA29" s="99"/>
      <c r="DB29" s="99"/>
      <c r="DC29" s="99"/>
      <c r="DD29" s="99"/>
      <c r="DE29" s="99"/>
      <c r="DF29" s="99"/>
      <c r="DG29" s="99"/>
      <c r="DH29" s="99"/>
      <c r="DI29" s="99"/>
      <c r="DJ29" s="99"/>
      <c r="DK29" s="99"/>
    </row>
    <row r="30" spans="1:115">
      <c r="A30" s="34"/>
      <c r="B30" s="433" t="s">
        <v>153</v>
      </c>
      <c r="C30" s="143"/>
      <c r="D30" s="208">
        <v>0</v>
      </c>
      <c r="E30" s="84"/>
      <c r="F30" s="84">
        <v>65000</v>
      </c>
      <c r="G30" s="84">
        <v>55000</v>
      </c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>
        <v>2000</v>
      </c>
      <c r="S30" s="85">
        <v>1500</v>
      </c>
      <c r="T30" s="113">
        <v>0</v>
      </c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>
        <v>45000</v>
      </c>
      <c r="AG30" s="86"/>
      <c r="AH30" s="86"/>
      <c r="AI30" s="86"/>
      <c r="AJ30" s="86"/>
      <c r="AK30" s="86"/>
      <c r="AL30" s="86"/>
      <c r="AM30" s="86"/>
      <c r="AN30" s="87"/>
      <c r="AO30" s="113">
        <v>0</v>
      </c>
      <c r="AP30" s="94">
        <v>30000</v>
      </c>
      <c r="AQ30" s="88">
        <v>25000</v>
      </c>
      <c r="AR30" s="88"/>
      <c r="AS30" s="88"/>
      <c r="AT30" s="89">
        <v>0</v>
      </c>
      <c r="AU30" s="94"/>
      <c r="AV30" s="88">
        <v>15000</v>
      </c>
      <c r="AW30" s="88"/>
      <c r="AX30" s="88"/>
      <c r="AY30" s="88"/>
      <c r="AZ30" s="88"/>
      <c r="BA30" s="88"/>
      <c r="BB30" s="88"/>
      <c r="BC30" s="88"/>
      <c r="BD30" s="88"/>
      <c r="BE30" s="88"/>
      <c r="BF30" s="88"/>
      <c r="BG30" s="88"/>
      <c r="BH30" s="88">
        <v>80000</v>
      </c>
      <c r="BI30" s="88">
        <v>120000</v>
      </c>
      <c r="BJ30" s="88"/>
      <c r="BK30" s="88"/>
      <c r="BL30" s="88"/>
      <c r="BM30" s="88"/>
      <c r="BN30" s="113">
        <f t="shared" si="10"/>
        <v>0</v>
      </c>
      <c r="BO30" s="88"/>
      <c r="BP30" s="88"/>
      <c r="BQ30" s="88"/>
      <c r="BR30" s="89"/>
      <c r="BS30" s="88"/>
      <c r="BT30" s="88"/>
      <c r="BU30" s="88"/>
      <c r="BV30" s="88"/>
      <c r="BW30" s="88"/>
      <c r="BX30" s="88"/>
      <c r="BY30" s="88"/>
      <c r="BZ30" s="88"/>
      <c r="CA30" s="88"/>
      <c r="CB30" s="88"/>
      <c r="CC30" s="88"/>
      <c r="CD30" s="88"/>
      <c r="CE30" s="88"/>
      <c r="CF30" s="88"/>
      <c r="CG30" s="88"/>
      <c r="CH30" s="88"/>
      <c r="CI30" s="88"/>
      <c r="CJ30" s="88"/>
      <c r="CK30" s="88"/>
      <c r="CL30" s="113">
        <v>0</v>
      </c>
      <c r="CM30" s="88"/>
      <c r="CN30" s="88">
        <v>25000</v>
      </c>
      <c r="CO30" s="89"/>
      <c r="CP30" s="99"/>
      <c r="CQ30" s="99"/>
      <c r="CR30" s="99"/>
      <c r="CS30" s="99"/>
      <c r="CT30" s="99"/>
      <c r="CU30" s="99"/>
      <c r="CV30" s="99"/>
      <c r="CW30" s="99"/>
      <c r="CX30" s="99"/>
      <c r="CY30" s="99"/>
      <c r="CZ30" s="99"/>
      <c r="DA30" s="99"/>
      <c r="DB30" s="99"/>
      <c r="DC30" s="99"/>
      <c r="DD30" s="99"/>
      <c r="DE30" s="99"/>
      <c r="DF30" s="99"/>
      <c r="DG30" s="99"/>
      <c r="DH30" s="99"/>
      <c r="DI30" s="99"/>
      <c r="DJ30" s="99"/>
      <c r="DK30" s="99"/>
    </row>
    <row r="31" spans="1:115">
      <c r="A31" s="34"/>
      <c r="B31" s="433" t="s">
        <v>154</v>
      </c>
      <c r="C31" s="143"/>
      <c r="D31" s="208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5"/>
      <c r="T31" s="113">
        <v>0</v>
      </c>
      <c r="U31" s="86"/>
      <c r="V31" s="86"/>
      <c r="W31" s="86"/>
      <c r="X31" s="86"/>
      <c r="Y31" s="86"/>
      <c r="Z31" s="86"/>
      <c r="AA31" s="86"/>
      <c r="AB31" s="86"/>
      <c r="AC31" s="86"/>
      <c r="AD31" s="86"/>
      <c r="AE31" s="86"/>
      <c r="AF31" s="86">
        <v>80000</v>
      </c>
      <c r="AG31" s="86"/>
      <c r="AH31" s="86"/>
      <c r="AI31" s="86"/>
      <c r="AJ31" s="86"/>
      <c r="AK31" s="86"/>
      <c r="AL31" s="86"/>
      <c r="AM31" s="86"/>
      <c r="AN31" s="87"/>
      <c r="AO31" s="113">
        <v>0</v>
      </c>
      <c r="AP31" s="94">
        <v>0</v>
      </c>
      <c r="AQ31" s="88">
        <v>25000</v>
      </c>
      <c r="AR31" s="88"/>
      <c r="AS31" s="88"/>
      <c r="AT31" s="89">
        <v>33000</v>
      </c>
      <c r="AU31" s="94"/>
      <c r="AV31" s="88">
        <v>15000</v>
      </c>
      <c r="AW31" s="88"/>
      <c r="AX31" s="88"/>
      <c r="AY31" s="88"/>
      <c r="AZ31" s="88"/>
      <c r="BA31" s="88">
        <v>25000</v>
      </c>
      <c r="BB31" s="88"/>
      <c r="BC31" s="88"/>
      <c r="BD31" s="88"/>
      <c r="BE31" s="88"/>
      <c r="BF31" s="88"/>
      <c r="BG31" s="88"/>
      <c r="BH31" s="88">
        <v>90000</v>
      </c>
      <c r="BI31" s="88"/>
      <c r="BJ31" s="88"/>
      <c r="BK31" s="88"/>
      <c r="BL31" s="88"/>
      <c r="BM31" s="88"/>
      <c r="BN31" s="113">
        <f t="shared" si="10"/>
        <v>0</v>
      </c>
      <c r="BO31" s="88"/>
      <c r="BP31" s="88"/>
      <c r="BQ31" s="88"/>
      <c r="BR31" s="89"/>
      <c r="BS31" s="88"/>
      <c r="BT31" s="88"/>
      <c r="BU31" s="88"/>
      <c r="BV31" s="88"/>
      <c r="BW31" s="88"/>
      <c r="BX31" s="88"/>
      <c r="BY31" s="88"/>
      <c r="BZ31" s="88"/>
      <c r="CA31" s="88"/>
      <c r="CB31" s="88"/>
      <c r="CC31" s="88"/>
      <c r="CD31" s="88"/>
      <c r="CE31" s="88"/>
      <c r="CF31" s="88"/>
      <c r="CG31" s="88"/>
      <c r="CH31" s="88"/>
      <c r="CI31" s="88"/>
      <c r="CJ31" s="88"/>
      <c r="CK31" s="88"/>
      <c r="CL31" s="113">
        <v>0</v>
      </c>
      <c r="CM31" s="88"/>
      <c r="CN31" s="88"/>
      <c r="CO31" s="89"/>
      <c r="CP31" s="99"/>
      <c r="CQ31" s="99"/>
      <c r="CR31" s="99"/>
      <c r="CS31" s="99"/>
      <c r="CT31" s="99"/>
      <c r="CU31" s="99"/>
      <c r="CV31" s="99"/>
      <c r="CW31" s="99"/>
      <c r="CX31" s="99"/>
      <c r="CY31" s="99"/>
      <c r="CZ31" s="99"/>
      <c r="DA31" s="99"/>
      <c r="DB31" s="99"/>
      <c r="DC31" s="99"/>
      <c r="DD31" s="99"/>
      <c r="DE31" s="99"/>
      <c r="DF31" s="99"/>
      <c r="DG31" s="99"/>
      <c r="DH31" s="99"/>
      <c r="DI31" s="99"/>
      <c r="DJ31" s="99"/>
      <c r="DK31" s="99"/>
    </row>
    <row r="32" spans="1:115">
      <c r="A32" s="34"/>
      <c r="B32" s="433" t="s">
        <v>155</v>
      </c>
      <c r="C32" s="143"/>
      <c r="D32" s="208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5">
        <v>1578.99</v>
      </c>
      <c r="T32" s="113">
        <f t="shared" si="9"/>
        <v>0</v>
      </c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7"/>
      <c r="AO32" s="113">
        <v>0</v>
      </c>
      <c r="AP32" s="94">
        <v>0</v>
      </c>
      <c r="AQ32" s="88">
        <v>24000</v>
      </c>
      <c r="AR32" s="88"/>
      <c r="AS32" s="88"/>
      <c r="AT32" s="89"/>
      <c r="AU32" s="94"/>
      <c r="AV32" s="88">
        <v>16000</v>
      </c>
      <c r="AW32" s="88"/>
      <c r="AX32" s="88"/>
      <c r="AY32" s="88"/>
      <c r="AZ32" s="88"/>
      <c r="BA32" s="88"/>
      <c r="BB32" s="88"/>
      <c r="BC32" s="88"/>
      <c r="BD32" s="88"/>
      <c r="BE32" s="88"/>
      <c r="BF32" s="88"/>
      <c r="BG32" s="88"/>
      <c r="BH32" s="88">
        <v>75000</v>
      </c>
      <c r="BI32" s="88"/>
      <c r="BJ32" s="88"/>
      <c r="BK32" s="88"/>
      <c r="BL32" s="88"/>
      <c r="BM32" s="88"/>
      <c r="BN32" s="113">
        <f t="shared" si="10"/>
        <v>0</v>
      </c>
      <c r="BO32" s="88"/>
      <c r="BP32" s="88"/>
      <c r="BQ32" s="88"/>
      <c r="BR32" s="89"/>
      <c r="BS32" s="88"/>
      <c r="BT32" s="88"/>
      <c r="BU32" s="88"/>
      <c r="BV32" s="88"/>
      <c r="BW32" s="88"/>
      <c r="BX32" s="88"/>
      <c r="BY32" s="88"/>
      <c r="BZ32" s="88"/>
      <c r="CA32" s="88"/>
      <c r="CB32" s="88"/>
      <c r="CC32" s="88"/>
      <c r="CD32" s="88"/>
      <c r="CE32" s="88"/>
      <c r="CF32" s="88"/>
      <c r="CG32" s="88"/>
      <c r="CH32" s="88"/>
      <c r="CI32" s="88"/>
      <c r="CJ32" s="88"/>
      <c r="CK32" s="88"/>
      <c r="CL32" s="113">
        <f t="shared" si="11"/>
        <v>0</v>
      </c>
      <c r="CM32" s="88"/>
      <c r="CN32" s="88"/>
      <c r="CO32" s="89"/>
      <c r="CP32" s="99"/>
      <c r="CQ32" s="99"/>
      <c r="CR32" s="99"/>
      <c r="CS32" s="99"/>
      <c r="CT32" s="99"/>
      <c r="CU32" s="99"/>
      <c r="CV32" s="99"/>
      <c r="CW32" s="99"/>
      <c r="CX32" s="99"/>
      <c r="CY32" s="99"/>
      <c r="CZ32" s="99"/>
      <c r="DA32" s="99"/>
      <c r="DB32" s="99"/>
      <c r="DC32" s="99"/>
      <c r="DD32" s="99"/>
      <c r="DE32" s="99"/>
      <c r="DF32" s="99"/>
      <c r="DG32" s="99"/>
      <c r="DH32" s="99"/>
      <c r="DI32" s="99"/>
      <c r="DJ32" s="99"/>
      <c r="DK32" s="99"/>
    </row>
    <row r="33" spans="1:115">
      <c r="A33" s="34"/>
      <c r="B33" s="433" t="s">
        <v>156</v>
      </c>
      <c r="C33" s="143"/>
      <c r="D33" s="208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5"/>
      <c r="T33" s="113">
        <f t="shared" si="9"/>
        <v>0</v>
      </c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>
        <v>0</v>
      </c>
      <c r="AG33" s="86"/>
      <c r="AH33" s="86"/>
      <c r="AI33" s="86"/>
      <c r="AJ33" s="86"/>
      <c r="AK33" s="86"/>
      <c r="AL33" s="86"/>
      <c r="AM33" s="86"/>
      <c r="AN33" s="87"/>
      <c r="AO33" s="113">
        <v>0</v>
      </c>
      <c r="AP33" s="94">
        <v>30000</v>
      </c>
      <c r="AQ33" s="88">
        <v>30000</v>
      </c>
      <c r="AR33" s="88"/>
      <c r="AS33" s="88"/>
      <c r="AT33" s="89">
        <v>30000</v>
      </c>
      <c r="AU33" s="94">
        <v>15000</v>
      </c>
      <c r="AV33" s="88">
        <v>15000</v>
      </c>
      <c r="AW33" s="88"/>
      <c r="AX33" s="88"/>
      <c r="AY33" s="88"/>
      <c r="AZ33" s="88"/>
      <c r="BA33" s="88">
        <v>30000</v>
      </c>
      <c r="BB33" s="88"/>
      <c r="BC33" s="88"/>
      <c r="BD33" s="88"/>
      <c r="BE33" s="88"/>
      <c r="BF33" s="88"/>
      <c r="BG33" s="88"/>
      <c r="BH33" s="88">
        <v>60000</v>
      </c>
      <c r="BI33" s="88"/>
      <c r="BJ33" s="88"/>
      <c r="BK33" s="88"/>
      <c r="BL33" s="88"/>
      <c r="BM33" s="88"/>
      <c r="BN33" s="113">
        <f t="shared" si="10"/>
        <v>0</v>
      </c>
      <c r="BO33" s="88"/>
      <c r="BP33" s="88"/>
      <c r="BQ33" s="88"/>
      <c r="BR33" s="89"/>
      <c r="BS33" s="88"/>
      <c r="BT33" s="88"/>
      <c r="BU33" s="88"/>
      <c r="BV33" s="88"/>
      <c r="BW33" s="88"/>
      <c r="BX33" s="88"/>
      <c r="BY33" s="88"/>
      <c r="BZ33" s="88"/>
      <c r="CA33" s="88"/>
      <c r="CB33" s="88"/>
      <c r="CC33" s="88"/>
      <c r="CD33" s="88"/>
      <c r="CE33" s="88"/>
      <c r="CF33" s="88"/>
      <c r="CG33" s="88"/>
      <c r="CH33" s="88"/>
      <c r="CI33" s="88"/>
      <c r="CJ33" s="88"/>
      <c r="CK33" s="88"/>
      <c r="CL33" s="113">
        <f t="shared" si="11"/>
        <v>0</v>
      </c>
      <c r="CM33" s="88"/>
      <c r="CN33" s="88"/>
      <c r="CO33" s="89"/>
      <c r="CP33" s="99"/>
      <c r="CQ33" s="99"/>
      <c r="CR33" s="99"/>
      <c r="CS33" s="99"/>
      <c r="CT33" s="99"/>
      <c r="CU33" s="99"/>
      <c r="CV33" s="99"/>
      <c r="CW33" s="99"/>
      <c r="CX33" s="99"/>
      <c r="CY33" s="99"/>
      <c r="CZ33" s="99"/>
      <c r="DA33" s="99"/>
      <c r="DB33" s="99"/>
      <c r="DC33" s="99"/>
      <c r="DD33" s="99"/>
      <c r="DE33" s="99"/>
      <c r="DF33" s="99"/>
      <c r="DG33" s="99"/>
      <c r="DH33" s="99"/>
      <c r="DI33" s="99"/>
      <c r="DJ33" s="99"/>
      <c r="DK33" s="99"/>
    </row>
    <row r="34" spans="1:115">
      <c r="A34" s="34"/>
      <c r="B34" s="433" t="s">
        <v>157</v>
      </c>
      <c r="C34" s="143"/>
      <c r="D34" s="208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5"/>
      <c r="T34" s="113">
        <f t="shared" si="9"/>
        <v>0</v>
      </c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7"/>
      <c r="AO34" s="113">
        <v>0</v>
      </c>
      <c r="AP34" s="94">
        <v>25000</v>
      </c>
      <c r="AQ34" s="88">
        <v>23000</v>
      </c>
      <c r="AR34" s="88"/>
      <c r="AS34" s="88"/>
      <c r="AT34" s="89"/>
      <c r="AU34" s="94"/>
      <c r="AV34" s="88">
        <v>15000</v>
      </c>
      <c r="AW34" s="88"/>
      <c r="AX34" s="88"/>
      <c r="AY34" s="88"/>
      <c r="AZ34" s="88"/>
      <c r="BA34" s="88"/>
      <c r="BB34" s="88"/>
      <c r="BC34" s="88"/>
      <c r="BD34" s="88"/>
      <c r="BE34" s="88"/>
      <c r="BF34" s="88"/>
      <c r="BG34" s="88">
        <v>12000</v>
      </c>
      <c r="BH34" s="88"/>
      <c r="BI34" s="88"/>
      <c r="BJ34" s="88"/>
      <c r="BK34" s="88"/>
      <c r="BL34" s="88"/>
      <c r="BM34" s="88"/>
      <c r="BN34" s="113">
        <v>0</v>
      </c>
      <c r="BO34" s="88">
        <v>25000</v>
      </c>
      <c r="BP34" s="88">
        <v>23000</v>
      </c>
      <c r="BQ34" s="88"/>
      <c r="BR34" s="89"/>
      <c r="BS34" s="88"/>
      <c r="BT34" s="88"/>
      <c r="BU34" s="88"/>
      <c r="BV34" s="88"/>
      <c r="BW34" s="88"/>
      <c r="BX34" s="88"/>
      <c r="BY34" s="88"/>
      <c r="BZ34" s="88"/>
      <c r="CA34" s="88"/>
      <c r="CB34" s="88"/>
      <c r="CC34" s="88"/>
      <c r="CD34" s="88"/>
      <c r="CE34" s="88"/>
      <c r="CF34" s="88"/>
      <c r="CG34" s="88"/>
      <c r="CH34" s="88"/>
      <c r="CI34" s="88"/>
      <c r="CJ34" s="88"/>
      <c r="CK34" s="88"/>
      <c r="CL34" s="113">
        <v>0</v>
      </c>
      <c r="CM34" s="88">
        <v>23000</v>
      </c>
      <c r="CN34" s="88">
        <v>22000</v>
      </c>
      <c r="CO34" s="89"/>
      <c r="CP34" s="99"/>
      <c r="CQ34" s="99"/>
      <c r="CR34" s="99"/>
      <c r="CS34" s="99"/>
      <c r="CT34" s="99"/>
      <c r="CU34" s="99"/>
      <c r="CV34" s="99"/>
      <c r="CW34" s="99"/>
      <c r="CX34" s="99"/>
      <c r="CY34" s="99"/>
      <c r="CZ34" s="99"/>
      <c r="DA34" s="99"/>
      <c r="DB34" s="99"/>
      <c r="DC34" s="99"/>
      <c r="DD34" s="99"/>
      <c r="DE34" s="99"/>
      <c r="DF34" s="99"/>
      <c r="DG34" s="99"/>
      <c r="DH34" s="99"/>
      <c r="DI34" s="99"/>
      <c r="DJ34" s="99"/>
      <c r="DK34" s="99"/>
    </row>
    <row r="35" spans="1:115">
      <c r="A35" s="56">
        <v>3</v>
      </c>
      <c r="B35" s="34" t="s">
        <v>146</v>
      </c>
      <c r="C35" s="153" t="e">
        <f>#REF!+T35+AO35+BN35+CL35</f>
        <v>#REF!</v>
      </c>
      <c r="D35" s="135">
        <f t="shared" ref="D35:S35" si="12">AVERAGE(D36:D44)</f>
        <v>0</v>
      </c>
      <c r="E35" s="111" t="e">
        <f t="shared" si="12"/>
        <v>#DIV/0!</v>
      </c>
      <c r="F35" s="111">
        <f t="shared" si="12"/>
        <v>92500</v>
      </c>
      <c r="G35" s="111">
        <f t="shared" si="12"/>
        <v>55000</v>
      </c>
      <c r="H35" s="111" t="e">
        <f t="shared" si="12"/>
        <v>#DIV/0!</v>
      </c>
      <c r="I35" s="111" t="e">
        <f t="shared" si="12"/>
        <v>#DIV/0!</v>
      </c>
      <c r="J35" s="111">
        <f t="shared" si="12"/>
        <v>300000</v>
      </c>
      <c r="K35" s="111" t="e">
        <f t="shared" si="12"/>
        <v>#DIV/0!</v>
      </c>
      <c r="L35" s="111" t="e">
        <f t="shared" si="12"/>
        <v>#DIV/0!</v>
      </c>
      <c r="M35" s="111" t="e">
        <f t="shared" si="12"/>
        <v>#DIV/0!</v>
      </c>
      <c r="N35" s="111" t="e">
        <f t="shared" si="12"/>
        <v>#DIV/0!</v>
      </c>
      <c r="O35" s="111" t="e">
        <f t="shared" si="12"/>
        <v>#DIV/0!</v>
      </c>
      <c r="P35" s="111" t="e">
        <f t="shared" si="12"/>
        <v>#DIV/0!</v>
      </c>
      <c r="Q35" s="111" t="e">
        <f t="shared" si="12"/>
        <v>#DIV/0!</v>
      </c>
      <c r="R35" s="111">
        <f t="shared" si="12"/>
        <v>0</v>
      </c>
      <c r="S35" s="207">
        <f t="shared" si="12"/>
        <v>1209.75</v>
      </c>
      <c r="T35" s="114">
        <f>SUM(T36:T44)</f>
        <v>0</v>
      </c>
      <c r="U35" s="111">
        <f t="shared" ref="U35:AK35" si="13">AVERAGE(U36:U44)</f>
        <v>17000</v>
      </c>
      <c r="V35" s="111">
        <f t="shared" si="13"/>
        <v>0</v>
      </c>
      <c r="W35" s="111" t="e">
        <f t="shared" si="13"/>
        <v>#DIV/0!</v>
      </c>
      <c r="X35" s="111">
        <f t="shared" si="13"/>
        <v>15000</v>
      </c>
      <c r="Y35" s="111" t="e">
        <f t="shared" si="13"/>
        <v>#DIV/0!</v>
      </c>
      <c r="Z35" s="111" t="e">
        <f t="shared" si="13"/>
        <v>#DIV/0!</v>
      </c>
      <c r="AA35" s="111" t="e">
        <f t="shared" si="13"/>
        <v>#DIV/0!</v>
      </c>
      <c r="AB35" s="111" t="e">
        <f t="shared" si="13"/>
        <v>#DIV/0!</v>
      </c>
      <c r="AC35" s="111" t="e">
        <f t="shared" si="13"/>
        <v>#DIV/0!</v>
      </c>
      <c r="AD35" s="111" t="e">
        <f t="shared" si="13"/>
        <v>#DIV/0!</v>
      </c>
      <c r="AE35" s="111" t="e">
        <f t="shared" si="13"/>
        <v>#DIV/0!</v>
      </c>
      <c r="AF35" s="111">
        <f t="shared" si="13"/>
        <v>46250</v>
      </c>
      <c r="AG35" s="111" t="e">
        <f t="shared" si="13"/>
        <v>#DIV/0!</v>
      </c>
      <c r="AH35" s="111" t="e">
        <f t="shared" si="13"/>
        <v>#DIV/0!</v>
      </c>
      <c r="AI35" s="111" t="e">
        <f t="shared" si="13"/>
        <v>#DIV/0!</v>
      </c>
      <c r="AJ35" s="111">
        <f t="shared" si="13"/>
        <v>0</v>
      </c>
      <c r="AK35" s="111">
        <f t="shared" si="13"/>
        <v>0</v>
      </c>
      <c r="AL35" s="111">
        <f>SUM(AL36:AL44)</f>
        <v>0</v>
      </c>
      <c r="AM35" s="115">
        <v>0</v>
      </c>
      <c r="AN35" s="87">
        <v>0</v>
      </c>
      <c r="AO35" s="114">
        <f>SUM(AO36:AO44)</f>
        <v>0</v>
      </c>
      <c r="AP35" s="135">
        <f t="shared" ref="AP35:BK35" si="14">AVERAGE(AP36:AP44)</f>
        <v>20214.285714285714</v>
      </c>
      <c r="AQ35" s="111">
        <f t="shared" si="14"/>
        <v>21777.777777777777</v>
      </c>
      <c r="AR35" s="111" t="e">
        <f t="shared" si="14"/>
        <v>#DIV/0!</v>
      </c>
      <c r="AS35" s="111" t="e">
        <f t="shared" si="14"/>
        <v>#DIV/0!</v>
      </c>
      <c r="AT35" s="111">
        <f t="shared" si="14"/>
        <v>21428.571428571428</v>
      </c>
      <c r="AU35" s="135">
        <f t="shared" si="14"/>
        <v>16000</v>
      </c>
      <c r="AV35" s="111">
        <f t="shared" si="14"/>
        <v>15444.444444444445</v>
      </c>
      <c r="AW35" s="111" t="e">
        <f t="shared" si="14"/>
        <v>#DIV/0!</v>
      </c>
      <c r="AX35" s="111" t="e">
        <f t="shared" si="14"/>
        <v>#DIV/0!</v>
      </c>
      <c r="AY35" s="111" t="e">
        <f t="shared" si="14"/>
        <v>#DIV/0!</v>
      </c>
      <c r="AZ35" s="111" t="e">
        <f t="shared" si="14"/>
        <v>#DIV/0!</v>
      </c>
      <c r="BA35" s="111">
        <f t="shared" si="14"/>
        <v>22750</v>
      </c>
      <c r="BB35" s="111" t="e">
        <f t="shared" si="14"/>
        <v>#DIV/0!</v>
      </c>
      <c r="BC35" s="111" t="e">
        <f t="shared" si="14"/>
        <v>#DIV/0!</v>
      </c>
      <c r="BD35" s="111" t="e">
        <f t="shared" si="14"/>
        <v>#DIV/0!</v>
      </c>
      <c r="BE35" s="111" t="e">
        <f t="shared" si="14"/>
        <v>#DIV/0!</v>
      </c>
      <c r="BF35" s="111" t="e">
        <f t="shared" si="14"/>
        <v>#DIV/0!</v>
      </c>
      <c r="BG35" s="111">
        <f t="shared" si="14"/>
        <v>12000</v>
      </c>
      <c r="BH35" s="111">
        <f t="shared" si="14"/>
        <v>44750</v>
      </c>
      <c r="BI35" s="111">
        <f t="shared" si="14"/>
        <v>87500</v>
      </c>
      <c r="BJ35" s="111" t="e">
        <f t="shared" si="14"/>
        <v>#DIV/0!</v>
      </c>
      <c r="BK35" s="111">
        <f t="shared" si="14"/>
        <v>13750</v>
      </c>
      <c r="BL35" s="111">
        <f>SUM(BL36:BL44)</f>
        <v>0</v>
      </c>
      <c r="BM35" s="111">
        <f>SUM(BM36:BM44)</f>
        <v>0</v>
      </c>
      <c r="BN35" s="114">
        <f>SUM(BN36:BN44)</f>
        <v>0</v>
      </c>
      <c r="BO35" s="111">
        <f>AVERAGE(BO36:BO44)</f>
        <v>27500</v>
      </c>
      <c r="BP35" s="111">
        <f>AVERAGE(BP36:BP44)</f>
        <v>23000</v>
      </c>
      <c r="BQ35" s="111">
        <f>SUM(BQ36:BQ44)</f>
        <v>0</v>
      </c>
      <c r="BR35" s="111">
        <f>SUM(BR36:BR44)</f>
        <v>0</v>
      </c>
      <c r="BS35" s="136">
        <v>0</v>
      </c>
      <c r="BT35" s="136">
        <v>0</v>
      </c>
      <c r="BU35" s="136">
        <v>0</v>
      </c>
      <c r="BV35" s="136">
        <v>0</v>
      </c>
      <c r="BW35" s="136">
        <v>0</v>
      </c>
      <c r="BX35" s="136">
        <v>0</v>
      </c>
      <c r="BY35" s="136">
        <v>0</v>
      </c>
      <c r="BZ35" s="136">
        <v>0</v>
      </c>
      <c r="CA35" s="136">
        <v>0</v>
      </c>
      <c r="CB35" s="136">
        <v>0</v>
      </c>
      <c r="CC35" s="136">
        <v>0</v>
      </c>
      <c r="CD35" s="136">
        <v>0</v>
      </c>
      <c r="CE35" s="136">
        <v>0</v>
      </c>
      <c r="CF35" s="136">
        <v>0</v>
      </c>
      <c r="CG35" s="136">
        <v>0</v>
      </c>
      <c r="CH35" s="136">
        <v>0</v>
      </c>
      <c r="CI35" s="136">
        <v>0</v>
      </c>
      <c r="CJ35" s="136">
        <v>0</v>
      </c>
      <c r="CK35" s="136">
        <v>0</v>
      </c>
      <c r="CL35" s="114">
        <f>SUM(CL36:CL44)</f>
        <v>0</v>
      </c>
      <c r="CM35" s="111">
        <f>AVERAGE(CM36:CM44)</f>
        <v>25000</v>
      </c>
      <c r="CN35" s="111">
        <f>AVERAGE(CN36:CN44)</f>
        <v>21333.333333333332</v>
      </c>
      <c r="CO35" s="152" t="e">
        <f>AVERAGE(CO36:CO44)</f>
        <v>#DIV/0!</v>
      </c>
      <c r="CP35" s="99"/>
      <c r="CQ35" s="99"/>
      <c r="CR35" s="99"/>
      <c r="CS35" s="99"/>
      <c r="CT35" s="99"/>
      <c r="CU35" s="99"/>
      <c r="CV35" s="99"/>
      <c r="CW35" s="99"/>
      <c r="CX35" s="99"/>
      <c r="CY35" s="99"/>
      <c r="CZ35" s="99"/>
      <c r="DA35" s="99"/>
      <c r="DB35" s="99"/>
      <c r="DC35" s="99"/>
      <c r="DD35" s="99"/>
      <c r="DE35" s="99"/>
      <c r="DF35" s="99"/>
      <c r="DG35" s="99"/>
      <c r="DH35" s="99"/>
      <c r="DI35" s="99"/>
      <c r="DJ35" s="99"/>
      <c r="DK35" s="99"/>
    </row>
    <row r="36" spans="1:115">
      <c r="A36" s="56"/>
      <c r="B36" s="433" t="s">
        <v>149</v>
      </c>
      <c r="C36" s="141"/>
      <c r="D36" s="208"/>
      <c r="E36" s="84"/>
      <c r="F36" s="84">
        <v>120000</v>
      </c>
      <c r="G36" s="88"/>
      <c r="H36" s="88"/>
      <c r="I36" s="88"/>
      <c r="J36" s="84">
        <v>300000</v>
      </c>
      <c r="K36" s="84"/>
      <c r="L36" s="88"/>
      <c r="M36" s="88"/>
      <c r="N36" s="88"/>
      <c r="O36" s="84"/>
      <c r="P36" s="88"/>
      <c r="Q36" s="88"/>
      <c r="R36" s="88"/>
      <c r="S36" s="85">
        <v>1300</v>
      </c>
      <c r="T36" s="113">
        <f t="shared" ref="T36:T44" si="15">SUM(U36:AM36)</f>
        <v>0</v>
      </c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00"/>
      <c r="AM36" s="100"/>
      <c r="AN36" s="101"/>
      <c r="AO36" s="113">
        <v>0</v>
      </c>
      <c r="AP36" s="104"/>
      <c r="AQ36" s="102">
        <v>20000</v>
      </c>
      <c r="AR36" s="102"/>
      <c r="AS36" s="102"/>
      <c r="AT36" s="103">
        <v>0</v>
      </c>
      <c r="AU36" s="104"/>
      <c r="AV36" s="102">
        <v>16000</v>
      </c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>
        <v>0</v>
      </c>
      <c r="BI36" s="102"/>
      <c r="BJ36" s="102"/>
      <c r="BK36" s="102"/>
      <c r="BL36" s="102"/>
      <c r="BM36" s="102"/>
      <c r="BN36" s="113">
        <f>SUM(BO36:BR36)</f>
        <v>0</v>
      </c>
      <c r="BO36" s="102"/>
      <c r="BP36" s="102"/>
      <c r="BQ36" s="102"/>
      <c r="BR36" s="103"/>
      <c r="BS36" s="105"/>
      <c r="BT36" s="105"/>
      <c r="BU36" s="105"/>
      <c r="BV36" s="105"/>
      <c r="BW36" s="105"/>
      <c r="BX36" s="105"/>
      <c r="BY36" s="105"/>
      <c r="BZ36" s="105"/>
      <c r="CA36" s="105"/>
      <c r="CB36" s="105"/>
      <c r="CC36" s="105"/>
      <c r="CD36" s="105"/>
      <c r="CE36" s="105"/>
      <c r="CF36" s="106"/>
      <c r="CG36" s="105"/>
      <c r="CH36" s="105"/>
      <c r="CI36" s="105"/>
      <c r="CJ36" s="105"/>
      <c r="CK36" s="105"/>
      <c r="CL36" s="113">
        <f t="shared" ref="CL36:CL43" si="16">SUM(CM36:CO36)</f>
        <v>0</v>
      </c>
      <c r="CM36" s="102"/>
      <c r="CN36" s="102"/>
      <c r="CO36" s="103"/>
      <c r="CP36" s="99"/>
      <c r="CQ36" s="99"/>
      <c r="CR36" s="99"/>
      <c r="CS36" s="99"/>
      <c r="CT36" s="99"/>
      <c r="CU36" s="99"/>
      <c r="CV36" s="99"/>
      <c r="CW36" s="99"/>
      <c r="CX36" s="99"/>
      <c r="CY36" s="99"/>
      <c r="CZ36" s="99"/>
      <c r="DA36" s="99"/>
      <c r="DB36" s="99"/>
      <c r="DC36" s="99"/>
      <c r="DD36" s="99"/>
      <c r="DE36" s="99"/>
      <c r="DF36" s="99"/>
      <c r="DG36" s="99"/>
      <c r="DH36" s="99"/>
      <c r="DI36" s="99"/>
      <c r="DJ36" s="99"/>
      <c r="DK36" s="99"/>
    </row>
    <row r="37" spans="1:115">
      <c r="A37" s="56"/>
      <c r="B37" s="433" t="s">
        <v>150</v>
      </c>
      <c r="C37" s="141"/>
      <c r="D37" s="208"/>
      <c r="E37" s="84"/>
      <c r="F37" s="84"/>
      <c r="G37" s="88"/>
      <c r="H37" s="88"/>
      <c r="I37" s="88"/>
      <c r="J37" s="84"/>
      <c r="K37" s="84"/>
      <c r="L37" s="88"/>
      <c r="M37" s="88"/>
      <c r="N37" s="88"/>
      <c r="O37" s="84"/>
      <c r="P37" s="88"/>
      <c r="Q37" s="88"/>
      <c r="R37" s="88"/>
      <c r="S37" s="85">
        <v>1116</v>
      </c>
      <c r="T37" s="113">
        <f t="shared" si="15"/>
        <v>0</v>
      </c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  <c r="AF37" s="100"/>
      <c r="AG37" s="100"/>
      <c r="AH37" s="100"/>
      <c r="AI37" s="100"/>
      <c r="AJ37" s="100"/>
      <c r="AK37" s="100"/>
      <c r="AL37" s="100"/>
      <c r="AM37" s="100"/>
      <c r="AN37" s="101"/>
      <c r="AO37" s="113">
        <v>0</v>
      </c>
      <c r="AP37" s="104">
        <v>27500</v>
      </c>
      <c r="AQ37" s="102">
        <v>16000</v>
      </c>
      <c r="AR37" s="102"/>
      <c r="AS37" s="102"/>
      <c r="AT37" s="103">
        <v>30000</v>
      </c>
      <c r="AU37" s="104"/>
      <c r="AV37" s="102">
        <v>13000</v>
      </c>
      <c r="AW37" s="102"/>
      <c r="AX37" s="102"/>
      <c r="AY37" s="102"/>
      <c r="AZ37" s="102"/>
      <c r="BA37" s="102">
        <v>16000</v>
      </c>
      <c r="BB37" s="102"/>
      <c r="BC37" s="102"/>
      <c r="BD37" s="102"/>
      <c r="BE37" s="102"/>
      <c r="BF37" s="102"/>
      <c r="BG37" s="102"/>
      <c r="BH37" s="102">
        <v>73000</v>
      </c>
      <c r="BI37" s="102">
        <v>85000</v>
      </c>
      <c r="BJ37" s="102"/>
      <c r="BK37" s="102">
        <v>27500</v>
      </c>
      <c r="BL37" s="102"/>
      <c r="BM37" s="102"/>
      <c r="BN37" s="113">
        <v>0</v>
      </c>
      <c r="BO37" s="102">
        <v>27500</v>
      </c>
      <c r="BP37" s="102"/>
      <c r="BQ37" s="102"/>
      <c r="BR37" s="103"/>
      <c r="BS37" s="105"/>
      <c r="BT37" s="105"/>
      <c r="BU37" s="105"/>
      <c r="BV37" s="105"/>
      <c r="BW37" s="105"/>
      <c r="BX37" s="105"/>
      <c r="BY37" s="105"/>
      <c r="BZ37" s="105"/>
      <c r="CA37" s="105"/>
      <c r="CB37" s="105"/>
      <c r="CC37" s="105"/>
      <c r="CD37" s="105"/>
      <c r="CE37" s="105"/>
      <c r="CF37" s="106"/>
      <c r="CG37" s="105"/>
      <c r="CH37" s="105"/>
      <c r="CI37" s="105"/>
      <c r="CJ37" s="105"/>
      <c r="CK37" s="105"/>
      <c r="CL37" s="113">
        <f t="shared" si="16"/>
        <v>0</v>
      </c>
      <c r="CM37" s="102"/>
      <c r="CN37" s="102"/>
      <c r="CO37" s="103"/>
      <c r="CP37" s="99"/>
      <c r="CQ37" s="99"/>
      <c r="CR37" s="99"/>
      <c r="CS37" s="99"/>
      <c r="CT37" s="99"/>
      <c r="CU37" s="99"/>
      <c r="CV37" s="99"/>
      <c r="CW37" s="99"/>
      <c r="CX37" s="99"/>
      <c r="CY37" s="99"/>
      <c r="CZ37" s="99"/>
      <c r="DA37" s="99"/>
      <c r="DB37" s="99"/>
      <c r="DC37" s="99"/>
      <c r="DD37" s="99"/>
      <c r="DE37" s="99"/>
      <c r="DF37" s="99"/>
      <c r="DG37" s="99"/>
      <c r="DH37" s="99"/>
      <c r="DI37" s="99"/>
      <c r="DJ37" s="99"/>
      <c r="DK37" s="99"/>
    </row>
    <row r="38" spans="1:115">
      <c r="A38" s="56"/>
      <c r="B38" s="433" t="s">
        <v>151</v>
      </c>
      <c r="C38" s="141"/>
      <c r="D38" s="208"/>
      <c r="E38" s="84"/>
      <c r="F38" s="84"/>
      <c r="G38" s="88"/>
      <c r="H38" s="88"/>
      <c r="I38" s="88"/>
      <c r="J38" s="84"/>
      <c r="K38" s="84"/>
      <c r="L38" s="88"/>
      <c r="M38" s="88"/>
      <c r="N38" s="88"/>
      <c r="O38" s="84"/>
      <c r="P38" s="88"/>
      <c r="Q38" s="88"/>
      <c r="R38" s="88"/>
      <c r="S38" s="85"/>
      <c r="T38" s="113">
        <f t="shared" si="15"/>
        <v>0</v>
      </c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  <c r="AF38" s="100"/>
      <c r="AG38" s="100"/>
      <c r="AH38" s="100"/>
      <c r="AI38" s="100"/>
      <c r="AJ38" s="100"/>
      <c r="AK38" s="100"/>
      <c r="AL38" s="100"/>
      <c r="AM38" s="100"/>
      <c r="AN38" s="101"/>
      <c r="AO38" s="113">
        <v>0</v>
      </c>
      <c r="AP38" s="104">
        <v>30000</v>
      </c>
      <c r="AQ38" s="102">
        <v>18000</v>
      </c>
      <c r="AR38" s="102"/>
      <c r="AS38" s="102"/>
      <c r="AT38" s="103">
        <v>30000</v>
      </c>
      <c r="AU38" s="104"/>
      <c r="AV38" s="102">
        <v>15000</v>
      </c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>
        <v>0</v>
      </c>
      <c r="BI38" s="102"/>
      <c r="BJ38" s="102"/>
      <c r="BK38" s="102">
        <v>0</v>
      </c>
      <c r="BL38" s="102"/>
      <c r="BM38" s="102"/>
      <c r="BN38" s="113">
        <v>0</v>
      </c>
      <c r="BO38" s="102">
        <v>30000</v>
      </c>
      <c r="BP38" s="102"/>
      <c r="BQ38" s="102"/>
      <c r="BR38" s="103"/>
      <c r="BS38" s="105"/>
      <c r="BT38" s="105"/>
      <c r="BU38" s="105"/>
      <c r="BV38" s="105"/>
      <c r="BW38" s="105"/>
      <c r="BX38" s="105"/>
      <c r="BY38" s="105"/>
      <c r="BZ38" s="105"/>
      <c r="CA38" s="105"/>
      <c r="CB38" s="105"/>
      <c r="CC38" s="105"/>
      <c r="CD38" s="105"/>
      <c r="CE38" s="105"/>
      <c r="CF38" s="106"/>
      <c r="CG38" s="105"/>
      <c r="CH38" s="105"/>
      <c r="CI38" s="105"/>
      <c r="CJ38" s="105"/>
      <c r="CK38" s="105"/>
      <c r="CL38" s="113">
        <v>0</v>
      </c>
      <c r="CM38" s="102"/>
      <c r="CN38" s="102">
        <v>18000</v>
      </c>
      <c r="CO38" s="103"/>
      <c r="CP38" s="99"/>
      <c r="CQ38" s="99"/>
      <c r="CR38" s="99"/>
      <c r="CS38" s="99"/>
      <c r="CT38" s="99"/>
      <c r="CU38" s="99"/>
      <c r="CV38" s="99"/>
      <c r="CW38" s="99"/>
      <c r="CX38" s="99"/>
      <c r="CY38" s="99"/>
      <c r="CZ38" s="99"/>
      <c r="DA38" s="99"/>
      <c r="DB38" s="99"/>
      <c r="DC38" s="99"/>
      <c r="DD38" s="99"/>
      <c r="DE38" s="99"/>
      <c r="DF38" s="99"/>
      <c r="DG38" s="99"/>
      <c r="DH38" s="99"/>
      <c r="DI38" s="99"/>
      <c r="DJ38" s="99"/>
      <c r="DK38" s="99"/>
    </row>
    <row r="39" spans="1:115">
      <c r="A39" s="56"/>
      <c r="B39" s="433" t="s">
        <v>152</v>
      </c>
      <c r="C39" s="141"/>
      <c r="D39" s="208"/>
      <c r="E39" s="84"/>
      <c r="F39" s="84"/>
      <c r="G39" s="88"/>
      <c r="H39" s="88"/>
      <c r="I39" s="88"/>
      <c r="J39" s="84"/>
      <c r="K39" s="84"/>
      <c r="L39" s="88"/>
      <c r="M39" s="88"/>
      <c r="N39" s="88"/>
      <c r="O39" s="84"/>
      <c r="P39" s="88"/>
      <c r="Q39" s="88"/>
      <c r="R39" s="88"/>
      <c r="S39" s="85"/>
      <c r="T39" s="113">
        <v>0</v>
      </c>
      <c r="U39" s="100">
        <v>17000</v>
      </c>
      <c r="V39" s="100">
        <v>0</v>
      </c>
      <c r="W39" s="100"/>
      <c r="X39" s="100">
        <v>15000</v>
      </c>
      <c r="Y39" s="100"/>
      <c r="Z39" s="100"/>
      <c r="AA39" s="100"/>
      <c r="AB39" s="100"/>
      <c r="AC39" s="100"/>
      <c r="AD39" s="100"/>
      <c r="AE39" s="100"/>
      <c r="AF39" s="100">
        <v>50000</v>
      </c>
      <c r="AG39" s="100"/>
      <c r="AH39" s="100"/>
      <c r="AI39" s="100"/>
      <c r="AJ39" s="100">
        <v>0</v>
      </c>
      <c r="AK39" s="100">
        <v>0</v>
      </c>
      <c r="AL39" s="100"/>
      <c r="AM39" s="100"/>
      <c r="AN39" s="101"/>
      <c r="AO39" s="113">
        <v>0</v>
      </c>
      <c r="AP39" s="104"/>
      <c r="AQ39" s="102">
        <v>17000</v>
      </c>
      <c r="AR39" s="102"/>
      <c r="AS39" s="102"/>
      <c r="AT39" s="103">
        <v>25000</v>
      </c>
      <c r="AU39" s="104">
        <v>17000</v>
      </c>
      <c r="AV39" s="102">
        <v>15000</v>
      </c>
      <c r="AW39" s="102"/>
      <c r="AX39" s="102"/>
      <c r="AY39" s="102"/>
      <c r="AZ39" s="102"/>
      <c r="BA39" s="102">
        <v>20000</v>
      </c>
      <c r="BB39" s="102"/>
      <c r="BC39" s="102"/>
      <c r="BD39" s="102"/>
      <c r="BE39" s="102"/>
      <c r="BF39" s="102"/>
      <c r="BG39" s="102"/>
      <c r="BH39" s="102">
        <v>0</v>
      </c>
      <c r="BI39" s="102"/>
      <c r="BJ39" s="102"/>
      <c r="BK39" s="102"/>
      <c r="BL39" s="102"/>
      <c r="BM39" s="102"/>
      <c r="BN39" s="113">
        <v>0</v>
      </c>
      <c r="BO39" s="102"/>
      <c r="BP39" s="102"/>
      <c r="BQ39" s="102"/>
      <c r="BR39" s="103"/>
      <c r="BS39" s="105"/>
      <c r="BT39" s="105"/>
      <c r="BU39" s="105"/>
      <c r="BV39" s="105"/>
      <c r="BW39" s="105"/>
      <c r="BX39" s="105"/>
      <c r="BY39" s="105"/>
      <c r="BZ39" s="105"/>
      <c r="CA39" s="105"/>
      <c r="CB39" s="105"/>
      <c r="CC39" s="105"/>
      <c r="CD39" s="105"/>
      <c r="CE39" s="105"/>
      <c r="CF39" s="106"/>
      <c r="CG39" s="105"/>
      <c r="CH39" s="105"/>
      <c r="CI39" s="105"/>
      <c r="CJ39" s="105"/>
      <c r="CK39" s="105"/>
      <c r="CL39" s="113">
        <v>0</v>
      </c>
      <c r="CM39" s="102"/>
      <c r="CN39" s="102"/>
      <c r="CO39" s="103"/>
      <c r="CP39" s="99"/>
      <c r="CQ39" s="99"/>
      <c r="CR39" s="99"/>
      <c r="CS39" s="99"/>
      <c r="CT39" s="99"/>
      <c r="CU39" s="99"/>
      <c r="CV39" s="99"/>
      <c r="CW39" s="99"/>
      <c r="CX39" s="99"/>
      <c r="CY39" s="99"/>
      <c r="CZ39" s="99"/>
      <c r="DA39" s="99"/>
      <c r="DB39" s="99"/>
      <c r="DC39" s="99"/>
      <c r="DD39" s="99"/>
      <c r="DE39" s="99"/>
      <c r="DF39" s="99"/>
      <c r="DG39" s="99"/>
      <c r="DH39" s="99"/>
      <c r="DI39" s="99"/>
      <c r="DJ39" s="99"/>
      <c r="DK39" s="99"/>
    </row>
    <row r="40" spans="1:115">
      <c r="A40" s="56"/>
      <c r="B40" s="433" t="s">
        <v>153</v>
      </c>
      <c r="C40" s="141"/>
      <c r="D40" s="208">
        <v>0</v>
      </c>
      <c r="E40" s="84"/>
      <c r="F40" s="84">
        <v>65000</v>
      </c>
      <c r="G40" s="88">
        <v>55000</v>
      </c>
      <c r="H40" s="88"/>
      <c r="I40" s="88"/>
      <c r="J40" s="84"/>
      <c r="K40" s="84"/>
      <c r="L40" s="88"/>
      <c r="M40" s="88"/>
      <c r="N40" s="88"/>
      <c r="O40" s="84"/>
      <c r="P40" s="88"/>
      <c r="Q40" s="88"/>
      <c r="R40" s="88">
        <v>0</v>
      </c>
      <c r="S40" s="85">
        <v>1732</v>
      </c>
      <c r="T40" s="113">
        <v>0</v>
      </c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  <c r="AF40" s="100">
        <v>45000</v>
      </c>
      <c r="AG40" s="100"/>
      <c r="AH40" s="100"/>
      <c r="AI40" s="100"/>
      <c r="AJ40" s="100"/>
      <c r="AK40" s="100"/>
      <c r="AL40" s="100"/>
      <c r="AM40" s="100"/>
      <c r="AN40" s="101"/>
      <c r="AO40" s="113">
        <v>0</v>
      </c>
      <c r="AP40" s="104">
        <v>29000</v>
      </c>
      <c r="AQ40" s="102">
        <v>25000</v>
      </c>
      <c r="AR40" s="102"/>
      <c r="AS40" s="102"/>
      <c r="AT40" s="103">
        <v>0</v>
      </c>
      <c r="AU40" s="104"/>
      <c r="AV40" s="102">
        <v>15000</v>
      </c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>
        <v>60000</v>
      </c>
      <c r="BI40" s="102">
        <v>90000</v>
      </c>
      <c r="BJ40" s="102"/>
      <c r="BK40" s="102"/>
      <c r="BL40" s="102"/>
      <c r="BM40" s="102"/>
      <c r="BN40" s="113">
        <v>0</v>
      </c>
      <c r="BO40" s="102"/>
      <c r="BP40" s="102"/>
      <c r="BQ40" s="102"/>
      <c r="BR40" s="103"/>
      <c r="BS40" s="105"/>
      <c r="BT40" s="105"/>
      <c r="BU40" s="105"/>
      <c r="BV40" s="105"/>
      <c r="BW40" s="105"/>
      <c r="BX40" s="105"/>
      <c r="BY40" s="105"/>
      <c r="BZ40" s="105"/>
      <c r="CA40" s="105"/>
      <c r="CB40" s="105"/>
      <c r="CC40" s="105"/>
      <c r="CD40" s="105"/>
      <c r="CE40" s="105"/>
      <c r="CF40" s="106"/>
      <c r="CG40" s="105"/>
      <c r="CH40" s="105"/>
      <c r="CI40" s="105"/>
      <c r="CJ40" s="105"/>
      <c r="CK40" s="105"/>
      <c r="CL40" s="113">
        <v>0</v>
      </c>
      <c r="CM40" s="102"/>
      <c r="CN40" s="102">
        <v>23000</v>
      </c>
      <c r="CO40" s="103"/>
      <c r="CP40" s="99"/>
      <c r="CQ40" s="99"/>
      <c r="CR40" s="99"/>
      <c r="CS40" s="99"/>
      <c r="CT40" s="99"/>
      <c r="CU40" s="99"/>
      <c r="CV40" s="99"/>
      <c r="CW40" s="99"/>
      <c r="CX40" s="99"/>
      <c r="CY40" s="99"/>
      <c r="CZ40" s="99"/>
      <c r="DA40" s="99"/>
      <c r="DB40" s="99"/>
      <c r="DC40" s="99"/>
      <c r="DD40" s="99"/>
      <c r="DE40" s="99"/>
      <c r="DF40" s="99"/>
      <c r="DG40" s="99"/>
      <c r="DH40" s="99"/>
      <c r="DI40" s="99"/>
      <c r="DJ40" s="99"/>
      <c r="DK40" s="99"/>
    </row>
    <row r="41" spans="1:115">
      <c r="A41" s="56"/>
      <c r="B41" s="433" t="s">
        <v>154</v>
      </c>
      <c r="C41" s="141"/>
      <c r="D41" s="208"/>
      <c r="E41" s="84"/>
      <c r="F41" s="84"/>
      <c r="G41" s="88"/>
      <c r="H41" s="88"/>
      <c r="I41" s="88"/>
      <c r="J41" s="84"/>
      <c r="K41" s="84"/>
      <c r="L41" s="88"/>
      <c r="M41" s="88"/>
      <c r="N41" s="88"/>
      <c r="O41" s="84"/>
      <c r="P41" s="88"/>
      <c r="Q41" s="88"/>
      <c r="R41" s="88"/>
      <c r="S41" s="85"/>
      <c r="T41" s="113">
        <v>0</v>
      </c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>
        <v>90000</v>
      </c>
      <c r="AG41" s="100"/>
      <c r="AH41" s="100"/>
      <c r="AI41" s="100"/>
      <c r="AJ41" s="100"/>
      <c r="AK41" s="100"/>
      <c r="AL41" s="100"/>
      <c r="AM41" s="100"/>
      <c r="AN41" s="101"/>
      <c r="AO41" s="113">
        <v>0</v>
      </c>
      <c r="AP41" s="104">
        <v>0</v>
      </c>
      <c r="AQ41" s="102">
        <v>25000</v>
      </c>
      <c r="AR41" s="102"/>
      <c r="AS41" s="102"/>
      <c r="AT41" s="103">
        <v>35000</v>
      </c>
      <c r="AU41" s="104"/>
      <c r="AV41" s="102">
        <v>18000</v>
      </c>
      <c r="AW41" s="102"/>
      <c r="AX41" s="102"/>
      <c r="AY41" s="102"/>
      <c r="AZ41" s="102"/>
      <c r="BA41" s="102">
        <v>25000</v>
      </c>
      <c r="BB41" s="102"/>
      <c r="BC41" s="102"/>
      <c r="BD41" s="102"/>
      <c r="BE41" s="102"/>
      <c r="BF41" s="102"/>
      <c r="BG41" s="102"/>
      <c r="BH41" s="102">
        <v>90000</v>
      </c>
      <c r="BI41" s="102"/>
      <c r="BJ41" s="102"/>
      <c r="BK41" s="102"/>
      <c r="BL41" s="102"/>
      <c r="BM41" s="102"/>
      <c r="BN41" s="113">
        <v>0</v>
      </c>
      <c r="BO41" s="102"/>
      <c r="BP41" s="102"/>
      <c r="BQ41" s="102"/>
      <c r="BR41" s="103"/>
      <c r="BS41" s="105"/>
      <c r="BT41" s="105"/>
      <c r="BU41" s="105"/>
      <c r="BV41" s="105"/>
      <c r="BW41" s="105"/>
      <c r="BX41" s="105"/>
      <c r="BY41" s="105"/>
      <c r="BZ41" s="105"/>
      <c r="CA41" s="105"/>
      <c r="CB41" s="105"/>
      <c r="CC41" s="105"/>
      <c r="CD41" s="105"/>
      <c r="CE41" s="105"/>
      <c r="CF41" s="106"/>
      <c r="CG41" s="105"/>
      <c r="CH41" s="105"/>
      <c r="CI41" s="105"/>
      <c r="CJ41" s="105"/>
      <c r="CK41" s="105"/>
      <c r="CL41" s="113">
        <f t="shared" si="16"/>
        <v>0</v>
      </c>
      <c r="CM41" s="102"/>
      <c r="CN41" s="102"/>
      <c r="CO41" s="103"/>
      <c r="CP41" s="99"/>
      <c r="CQ41" s="99"/>
      <c r="CR41" s="99"/>
      <c r="CS41" s="99"/>
      <c r="CT41" s="99"/>
      <c r="CU41" s="99"/>
      <c r="CV41" s="99"/>
      <c r="CW41" s="99"/>
      <c r="CX41" s="99"/>
      <c r="CY41" s="99"/>
      <c r="CZ41" s="99"/>
      <c r="DA41" s="99"/>
      <c r="DB41" s="99"/>
      <c r="DC41" s="99"/>
      <c r="DD41" s="99"/>
      <c r="DE41" s="99"/>
      <c r="DF41" s="99"/>
      <c r="DG41" s="99"/>
      <c r="DH41" s="99"/>
      <c r="DI41" s="99"/>
      <c r="DJ41" s="99"/>
      <c r="DK41" s="99"/>
    </row>
    <row r="42" spans="1:115">
      <c r="A42" s="56"/>
      <c r="B42" s="433" t="s">
        <v>155</v>
      </c>
      <c r="C42" s="141"/>
      <c r="D42" s="208"/>
      <c r="E42" s="84"/>
      <c r="F42" s="84"/>
      <c r="G42" s="88"/>
      <c r="H42" s="88"/>
      <c r="I42" s="88"/>
      <c r="J42" s="84"/>
      <c r="K42" s="84"/>
      <c r="L42" s="88"/>
      <c r="M42" s="88"/>
      <c r="N42" s="88"/>
      <c r="O42" s="84"/>
      <c r="P42" s="88"/>
      <c r="Q42" s="88"/>
      <c r="R42" s="88"/>
      <c r="S42" s="85">
        <v>691</v>
      </c>
      <c r="T42" s="113">
        <v>0</v>
      </c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  <c r="AF42" s="100"/>
      <c r="AG42" s="100"/>
      <c r="AH42" s="100"/>
      <c r="AI42" s="100"/>
      <c r="AJ42" s="100"/>
      <c r="AK42" s="100"/>
      <c r="AL42" s="100"/>
      <c r="AM42" s="100"/>
      <c r="AN42" s="101"/>
      <c r="AO42" s="113">
        <v>0</v>
      </c>
      <c r="AP42" s="104">
        <v>0</v>
      </c>
      <c r="AQ42" s="102">
        <v>22000</v>
      </c>
      <c r="AR42" s="102"/>
      <c r="AS42" s="102"/>
      <c r="AT42" s="103"/>
      <c r="AU42" s="104"/>
      <c r="AV42" s="102">
        <v>17000</v>
      </c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>
        <v>75000</v>
      </c>
      <c r="BI42" s="102"/>
      <c r="BJ42" s="102"/>
      <c r="BK42" s="102"/>
      <c r="BL42" s="102"/>
      <c r="BM42" s="102"/>
      <c r="BN42" s="113">
        <f>SUM(BO42:BR42)</f>
        <v>0</v>
      </c>
      <c r="BO42" s="102"/>
      <c r="BP42" s="102"/>
      <c r="BQ42" s="102"/>
      <c r="BR42" s="103"/>
      <c r="BS42" s="105"/>
      <c r="BT42" s="105"/>
      <c r="BU42" s="105"/>
      <c r="BV42" s="105"/>
      <c r="BW42" s="105"/>
      <c r="BX42" s="105"/>
      <c r="BY42" s="105"/>
      <c r="BZ42" s="105"/>
      <c r="CA42" s="105"/>
      <c r="CB42" s="105"/>
      <c r="CC42" s="105"/>
      <c r="CD42" s="105"/>
      <c r="CE42" s="105"/>
      <c r="CF42" s="106"/>
      <c r="CG42" s="105"/>
      <c r="CH42" s="105"/>
      <c r="CI42" s="105"/>
      <c r="CJ42" s="105"/>
      <c r="CK42" s="105"/>
      <c r="CL42" s="113">
        <f t="shared" si="16"/>
        <v>0</v>
      </c>
      <c r="CM42" s="102"/>
      <c r="CN42" s="102"/>
      <c r="CO42" s="103"/>
      <c r="CP42" s="99"/>
      <c r="CQ42" s="99"/>
      <c r="CR42" s="99"/>
      <c r="CS42" s="99"/>
      <c r="CT42" s="99"/>
      <c r="CU42" s="99"/>
      <c r="CV42" s="99"/>
      <c r="CW42" s="99"/>
      <c r="CX42" s="99"/>
      <c r="CY42" s="99"/>
      <c r="CZ42" s="99"/>
      <c r="DA42" s="99"/>
      <c r="DB42" s="99"/>
      <c r="DC42" s="99"/>
      <c r="DD42" s="99"/>
      <c r="DE42" s="99"/>
      <c r="DF42" s="99"/>
      <c r="DG42" s="99"/>
      <c r="DH42" s="99"/>
      <c r="DI42" s="99"/>
      <c r="DJ42" s="99"/>
      <c r="DK42" s="99"/>
    </row>
    <row r="43" spans="1:115">
      <c r="A43" s="56"/>
      <c r="B43" s="433" t="s">
        <v>156</v>
      </c>
      <c r="C43" s="141"/>
      <c r="D43" s="208"/>
      <c r="E43" s="84"/>
      <c r="F43" s="84"/>
      <c r="G43" s="88"/>
      <c r="H43" s="88"/>
      <c r="I43" s="88"/>
      <c r="J43" s="84"/>
      <c r="K43" s="84"/>
      <c r="L43" s="88"/>
      <c r="M43" s="88"/>
      <c r="N43" s="88"/>
      <c r="O43" s="84"/>
      <c r="P43" s="88"/>
      <c r="Q43" s="88"/>
      <c r="R43" s="88"/>
      <c r="S43" s="85"/>
      <c r="T43" s="113">
        <f t="shared" si="15"/>
        <v>0</v>
      </c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  <c r="AF43" s="100">
        <v>0</v>
      </c>
      <c r="AG43" s="100"/>
      <c r="AH43" s="100"/>
      <c r="AI43" s="100"/>
      <c r="AJ43" s="100"/>
      <c r="AK43" s="100"/>
      <c r="AL43" s="100"/>
      <c r="AM43" s="100"/>
      <c r="AN43" s="101"/>
      <c r="AO43" s="113">
        <v>0</v>
      </c>
      <c r="AP43" s="104">
        <v>30000</v>
      </c>
      <c r="AQ43" s="102">
        <v>30000</v>
      </c>
      <c r="AR43" s="102"/>
      <c r="AS43" s="102"/>
      <c r="AT43" s="103">
        <v>30000</v>
      </c>
      <c r="AU43" s="104">
        <v>15000</v>
      </c>
      <c r="AV43" s="102">
        <v>15000</v>
      </c>
      <c r="AW43" s="102"/>
      <c r="AX43" s="102"/>
      <c r="AY43" s="102"/>
      <c r="AZ43" s="102"/>
      <c r="BA43" s="102">
        <v>30000</v>
      </c>
      <c r="BB43" s="102"/>
      <c r="BC43" s="102"/>
      <c r="BD43" s="102"/>
      <c r="BE43" s="102"/>
      <c r="BF43" s="102"/>
      <c r="BG43" s="102"/>
      <c r="BH43" s="102">
        <v>60000</v>
      </c>
      <c r="BI43" s="102"/>
      <c r="BJ43" s="102"/>
      <c r="BK43" s="102"/>
      <c r="BL43" s="102"/>
      <c r="BM43" s="102"/>
      <c r="BN43" s="113">
        <f>SUM(BO43:BR43)</f>
        <v>0</v>
      </c>
      <c r="BO43" s="102"/>
      <c r="BP43" s="102"/>
      <c r="BQ43" s="102"/>
      <c r="BR43" s="103"/>
      <c r="BS43" s="105"/>
      <c r="BT43" s="105"/>
      <c r="BU43" s="105"/>
      <c r="BV43" s="105"/>
      <c r="BW43" s="105"/>
      <c r="BX43" s="105"/>
      <c r="BY43" s="105"/>
      <c r="BZ43" s="105"/>
      <c r="CA43" s="105"/>
      <c r="CB43" s="105"/>
      <c r="CC43" s="105"/>
      <c r="CD43" s="105"/>
      <c r="CE43" s="105"/>
      <c r="CF43" s="106"/>
      <c r="CG43" s="105"/>
      <c r="CH43" s="105"/>
      <c r="CI43" s="105"/>
      <c r="CJ43" s="105"/>
      <c r="CK43" s="105"/>
      <c r="CL43" s="113">
        <f t="shared" si="16"/>
        <v>0</v>
      </c>
      <c r="CM43" s="102"/>
      <c r="CN43" s="102"/>
      <c r="CO43" s="103"/>
      <c r="CP43" s="99"/>
      <c r="CQ43" s="99"/>
      <c r="CR43" s="99"/>
      <c r="CS43" s="99"/>
      <c r="CT43" s="99"/>
      <c r="CU43" s="99"/>
      <c r="CV43" s="99"/>
      <c r="CW43" s="99"/>
      <c r="CX43" s="99"/>
      <c r="CY43" s="99"/>
      <c r="CZ43" s="99"/>
      <c r="DA43" s="99"/>
      <c r="DB43" s="99"/>
      <c r="DC43" s="99"/>
      <c r="DD43" s="99"/>
      <c r="DE43" s="99"/>
      <c r="DF43" s="99"/>
      <c r="DG43" s="99"/>
      <c r="DH43" s="99"/>
      <c r="DI43" s="99"/>
      <c r="DJ43" s="99"/>
      <c r="DK43" s="99"/>
    </row>
    <row r="44" spans="1:115">
      <c r="A44" s="56"/>
      <c r="B44" s="433" t="s">
        <v>157</v>
      </c>
      <c r="C44" s="141"/>
      <c r="D44" s="208"/>
      <c r="E44" s="84"/>
      <c r="F44" s="84"/>
      <c r="G44" s="88"/>
      <c r="H44" s="88"/>
      <c r="I44" s="88"/>
      <c r="J44" s="84"/>
      <c r="K44" s="84"/>
      <c r="L44" s="88"/>
      <c r="M44" s="88"/>
      <c r="N44" s="88"/>
      <c r="O44" s="84"/>
      <c r="P44" s="88"/>
      <c r="Q44" s="88"/>
      <c r="R44" s="88"/>
      <c r="S44" s="85"/>
      <c r="T44" s="113">
        <f t="shared" si="15"/>
        <v>0</v>
      </c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  <c r="AI44" s="100"/>
      <c r="AJ44" s="100"/>
      <c r="AK44" s="100"/>
      <c r="AL44" s="100"/>
      <c r="AM44" s="100"/>
      <c r="AN44" s="101"/>
      <c r="AO44" s="113">
        <v>0</v>
      </c>
      <c r="AP44" s="104">
        <f>2375000/95</f>
        <v>25000</v>
      </c>
      <c r="AQ44" s="102">
        <f>5060000/220</f>
        <v>23000</v>
      </c>
      <c r="AR44" s="102"/>
      <c r="AS44" s="102"/>
      <c r="AT44" s="103"/>
      <c r="AU44" s="104"/>
      <c r="AV44" s="102">
        <f>1837500/122.5</f>
        <v>15000</v>
      </c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>
        <f>6000/0.5</f>
        <v>12000</v>
      </c>
      <c r="BH44" s="102"/>
      <c r="BI44" s="102"/>
      <c r="BJ44" s="102"/>
      <c r="BK44" s="102"/>
      <c r="BL44" s="102"/>
      <c r="BM44" s="102"/>
      <c r="BN44" s="113">
        <v>0</v>
      </c>
      <c r="BO44" s="102">
        <f>237500/9.5</f>
        <v>25000</v>
      </c>
      <c r="BP44" s="102">
        <f>184000/8</f>
        <v>23000</v>
      </c>
      <c r="BQ44" s="102"/>
      <c r="BR44" s="103"/>
      <c r="BS44" s="105"/>
      <c r="BT44" s="105"/>
      <c r="BU44" s="105"/>
      <c r="BV44" s="105"/>
      <c r="BW44" s="105"/>
      <c r="BX44" s="105"/>
      <c r="BY44" s="105"/>
      <c r="BZ44" s="105"/>
      <c r="CA44" s="105"/>
      <c r="CB44" s="105"/>
      <c r="CC44" s="105"/>
      <c r="CD44" s="105"/>
      <c r="CE44" s="105"/>
      <c r="CF44" s="106"/>
      <c r="CG44" s="105"/>
      <c r="CH44" s="105"/>
      <c r="CI44" s="105"/>
      <c r="CJ44" s="105"/>
      <c r="CK44" s="105"/>
      <c r="CL44" s="140">
        <v>0</v>
      </c>
      <c r="CM44" s="102">
        <f>4062500/162.5</f>
        <v>25000</v>
      </c>
      <c r="CN44" s="102">
        <f>22885000/995</f>
        <v>23000</v>
      </c>
      <c r="CO44" s="103"/>
      <c r="CP44" s="99"/>
      <c r="CQ44" s="99"/>
      <c r="CR44" s="99"/>
      <c r="CS44" s="99"/>
      <c r="CT44" s="99"/>
      <c r="CU44" s="99"/>
      <c r="CV44" s="99"/>
      <c r="CW44" s="99"/>
      <c r="CX44" s="99"/>
      <c r="CY44" s="99"/>
      <c r="CZ44" s="99"/>
      <c r="DA44" s="99"/>
      <c r="DB44" s="99"/>
      <c r="DC44" s="99"/>
      <c r="DD44" s="99"/>
      <c r="DE44" s="99"/>
      <c r="DF44" s="99"/>
      <c r="DG44" s="99"/>
      <c r="DH44" s="99"/>
      <c r="DI44" s="99"/>
      <c r="DJ44" s="99"/>
      <c r="DK44" s="99"/>
    </row>
    <row r="45" spans="1:115">
      <c r="A45" s="34">
        <v>4</v>
      </c>
      <c r="B45" s="34" t="s">
        <v>148</v>
      </c>
      <c r="C45" s="141" t="e">
        <f>#REF!+T45+AO45+BN45+CL45</f>
        <v>#REF!</v>
      </c>
      <c r="D45" s="135">
        <f t="shared" ref="D45:S45" si="17">AVERAGE(D46:D54)</f>
        <v>25000</v>
      </c>
      <c r="E45" s="111" t="e">
        <f t="shared" si="17"/>
        <v>#DIV/0!</v>
      </c>
      <c r="F45" s="111">
        <f t="shared" si="17"/>
        <v>92500</v>
      </c>
      <c r="G45" s="111">
        <f t="shared" si="17"/>
        <v>55000</v>
      </c>
      <c r="H45" s="111" t="e">
        <f t="shared" si="17"/>
        <v>#DIV/0!</v>
      </c>
      <c r="I45" s="111" t="e">
        <f t="shared" si="17"/>
        <v>#DIV/0!</v>
      </c>
      <c r="J45" s="111">
        <f t="shared" si="17"/>
        <v>250000</v>
      </c>
      <c r="K45" s="111" t="e">
        <f t="shared" si="17"/>
        <v>#DIV/0!</v>
      </c>
      <c r="L45" s="111" t="e">
        <f t="shared" si="17"/>
        <v>#DIV/0!</v>
      </c>
      <c r="M45" s="111" t="e">
        <f t="shared" si="17"/>
        <v>#DIV/0!</v>
      </c>
      <c r="N45" s="111" t="e">
        <f t="shared" si="17"/>
        <v>#DIV/0!</v>
      </c>
      <c r="O45" s="111" t="e">
        <f t="shared" si="17"/>
        <v>#DIV/0!</v>
      </c>
      <c r="P45" s="111" t="e">
        <f t="shared" si="17"/>
        <v>#DIV/0!</v>
      </c>
      <c r="Q45" s="111" t="e">
        <f t="shared" si="17"/>
        <v>#DIV/0!</v>
      </c>
      <c r="R45" s="111">
        <f t="shared" si="17"/>
        <v>2000</v>
      </c>
      <c r="S45" s="207">
        <f t="shared" si="17"/>
        <v>729</v>
      </c>
      <c r="T45" s="114">
        <f>SUM(T46:T54)</f>
        <v>0</v>
      </c>
      <c r="U45" s="111">
        <f t="shared" ref="U45:AK45" si="18">AVERAGE(U46:U54)</f>
        <v>0</v>
      </c>
      <c r="V45" s="111">
        <f t="shared" si="18"/>
        <v>0</v>
      </c>
      <c r="W45" s="111" t="e">
        <f t="shared" si="18"/>
        <v>#DIV/0!</v>
      </c>
      <c r="X45" s="111">
        <f t="shared" si="18"/>
        <v>0</v>
      </c>
      <c r="Y45" s="111" t="e">
        <f t="shared" si="18"/>
        <v>#DIV/0!</v>
      </c>
      <c r="Z45" s="111" t="e">
        <f t="shared" si="18"/>
        <v>#DIV/0!</v>
      </c>
      <c r="AA45" s="111" t="e">
        <f t="shared" si="18"/>
        <v>#DIV/0!</v>
      </c>
      <c r="AB45" s="111" t="e">
        <f t="shared" si="18"/>
        <v>#DIV/0!</v>
      </c>
      <c r="AC45" s="111" t="e">
        <f t="shared" si="18"/>
        <v>#DIV/0!</v>
      </c>
      <c r="AD45" s="111" t="e">
        <f t="shared" si="18"/>
        <v>#DIV/0!</v>
      </c>
      <c r="AE45" s="111" t="e">
        <f t="shared" si="18"/>
        <v>#DIV/0!</v>
      </c>
      <c r="AF45" s="111">
        <f t="shared" si="18"/>
        <v>60000</v>
      </c>
      <c r="AG45" s="111" t="e">
        <f t="shared" si="18"/>
        <v>#DIV/0!</v>
      </c>
      <c r="AH45" s="111" t="e">
        <f t="shared" si="18"/>
        <v>#DIV/0!</v>
      </c>
      <c r="AI45" s="111" t="e">
        <f t="shared" si="18"/>
        <v>#DIV/0!</v>
      </c>
      <c r="AJ45" s="111">
        <f t="shared" si="18"/>
        <v>0</v>
      </c>
      <c r="AK45" s="111">
        <f t="shared" si="18"/>
        <v>0</v>
      </c>
      <c r="AL45" s="111">
        <f>SUM(AL46:AL54)</f>
        <v>0</v>
      </c>
      <c r="AM45" s="115">
        <v>0</v>
      </c>
      <c r="AN45" s="87">
        <v>0</v>
      </c>
      <c r="AO45" s="114">
        <f>SUM(AO46:AO54)</f>
        <v>0</v>
      </c>
      <c r="AP45" s="135">
        <f t="shared" ref="AP45:BK45" si="19">AVERAGE(AP46:AP54)</f>
        <v>21428.571428571428</v>
      </c>
      <c r="AQ45" s="111">
        <f t="shared" si="19"/>
        <v>24822.222222222223</v>
      </c>
      <c r="AR45" s="111" t="e">
        <f t="shared" si="19"/>
        <v>#DIV/0!</v>
      </c>
      <c r="AS45" s="111" t="e">
        <f t="shared" si="19"/>
        <v>#DIV/0!</v>
      </c>
      <c r="AT45" s="111">
        <f t="shared" si="19"/>
        <v>33571.428571428572</v>
      </c>
      <c r="AU45" s="135">
        <f t="shared" si="19"/>
        <v>15000</v>
      </c>
      <c r="AV45" s="111">
        <f t="shared" si="19"/>
        <v>17222.222222222223</v>
      </c>
      <c r="AW45" s="111" t="e">
        <f t="shared" si="19"/>
        <v>#DIV/0!</v>
      </c>
      <c r="AX45" s="111" t="e">
        <f t="shared" si="19"/>
        <v>#DIV/0!</v>
      </c>
      <c r="AY45" s="111" t="e">
        <f t="shared" si="19"/>
        <v>#DIV/0!</v>
      </c>
      <c r="AZ45" s="111" t="e">
        <f t="shared" si="19"/>
        <v>#DIV/0!</v>
      </c>
      <c r="BA45" s="111">
        <f t="shared" si="19"/>
        <v>22750</v>
      </c>
      <c r="BB45" s="111" t="e">
        <f t="shared" si="19"/>
        <v>#DIV/0!</v>
      </c>
      <c r="BC45" s="111" t="e">
        <f t="shared" si="19"/>
        <v>#DIV/0!</v>
      </c>
      <c r="BD45" s="111" t="e">
        <f t="shared" si="19"/>
        <v>#DIV/0!</v>
      </c>
      <c r="BE45" s="111" t="e">
        <f t="shared" si="19"/>
        <v>#DIV/0!</v>
      </c>
      <c r="BF45" s="111" t="e">
        <f t="shared" si="19"/>
        <v>#DIV/0!</v>
      </c>
      <c r="BG45" s="111">
        <f t="shared" si="19"/>
        <v>12000</v>
      </c>
      <c r="BH45" s="111">
        <f t="shared" si="19"/>
        <v>67000</v>
      </c>
      <c r="BI45" s="111">
        <f t="shared" si="19"/>
        <v>97500</v>
      </c>
      <c r="BJ45" s="111" t="e">
        <f t="shared" si="19"/>
        <v>#DIV/0!</v>
      </c>
      <c r="BK45" s="111">
        <f t="shared" si="19"/>
        <v>32000</v>
      </c>
      <c r="BL45" s="111">
        <f>SUM(BL46:BL54)</f>
        <v>0</v>
      </c>
      <c r="BM45" s="111">
        <f>SUM(BM46:BM54)</f>
        <v>0</v>
      </c>
      <c r="BN45" s="114">
        <f>SUM(BN46:BN54)</f>
        <v>0</v>
      </c>
      <c r="BO45" s="111">
        <f>AVERAGE(BO46:BO54)</f>
        <v>33666.666666666664</v>
      </c>
      <c r="BP45" s="111">
        <f>AVERAGE(BP46:BP54)</f>
        <v>21500</v>
      </c>
      <c r="BQ45" s="111">
        <f>SUM(BQ46:BQ54)</f>
        <v>0</v>
      </c>
      <c r="BR45" s="111">
        <f>SUM(BR46:BR54)</f>
        <v>0</v>
      </c>
      <c r="BS45" s="136">
        <v>0</v>
      </c>
      <c r="BT45" s="136">
        <v>0</v>
      </c>
      <c r="BU45" s="136">
        <v>0</v>
      </c>
      <c r="BV45" s="136">
        <v>0</v>
      </c>
      <c r="BW45" s="136">
        <v>0</v>
      </c>
      <c r="BX45" s="136">
        <v>0</v>
      </c>
      <c r="BY45" s="136">
        <v>0</v>
      </c>
      <c r="BZ45" s="136">
        <v>0</v>
      </c>
      <c r="CA45" s="136">
        <v>0</v>
      </c>
      <c r="CB45" s="136">
        <v>0</v>
      </c>
      <c r="CC45" s="136">
        <v>0</v>
      </c>
      <c r="CD45" s="136">
        <v>0</v>
      </c>
      <c r="CE45" s="136">
        <v>0</v>
      </c>
      <c r="CF45" s="136">
        <v>0</v>
      </c>
      <c r="CG45" s="136">
        <v>0</v>
      </c>
      <c r="CH45" s="136">
        <v>0</v>
      </c>
      <c r="CI45" s="136">
        <v>0</v>
      </c>
      <c r="CJ45" s="136">
        <v>0</v>
      </c>
      <c r="CK45" s="136">
        <v>0</v>
      </c>
      <c r="CL45" s="114">
        <f>SUM(CL46:CL54)</f>
        <v>0</v>
      </c>
      <c r="CM45" s="111">
        <f>AVERAGE(CM46:CM54)</f>
        <v>25000</v>
      </c>
      <c r="CN45" s="111">
        <f>AVERAGE(CN46:CN54)</f>
        <v>22000</v>
      </c>
      <c r="CO45" s="152" t="e">
        <f>AVERAGE(CO46:CO54)</f>
        <v>#DIV/0!</v>
      </c>
      <c r="CP45" s="99"/>
      <c r="CQ45" s="99"/>
      <c r="CR45" s="99"/>
      <c r="CS45" s="99"/>
      <c r="CT45" s="99"/>
      <c r="CU45" s="99"/>
      <c r="CV45" s="99"/>
      <c r="CW45" s="99"/>
      <c r="CX45" s="99"/>
      <c r="CY45" s="99"/>
      <c r="CZ45" s="99"/>
      <c r="DA45" s="99"/>
      <c r="DB45" s="99"/>
      <c r="DC45" s="99"/>
      <c r="DD45" s="99"/>
      <c r="DE45" s="99"/>
      <c r="DF45" s="99"/>
      <c r="DG45" s="99"/>
      <c r="DH45" s="99"/>
      <c r="DI45" s="99"/>
      <c r="DJ45" s="99"/>
      <c r="DK45" s="99"/>
    </row>
    <row r="46" spans="1:115">
      <c r="A46" s="56"/>
      <c r="B46" s="433" t="s">
        <v>149</v>
      </c>
      <c r="C46" s="141"/>
      <c r="D46" s="208"/>
      <c r="E46" s="84"/>
      <c r="F46" s="84">
        <v>120000</v>
      </c>
      <c r="G46" s="88"/>
      <c r="H46" s="88"/>
      <c r="I46" s="88"/>
      <c r="J46" s="84">
        <v>250000</v>
      </c>
      <c r="K46" s="84"/>
      <c r="L46" s="88"/>
      <c r="M46" s="88"/>
      <c r="N46" s="88"/>
      <c r="O46" s="84"/>
      <c r="P46" s="88"/>
      <c r="Q46" s="88"/>
      <c r="R46" s="88"/>
      <c r="S46" s="85">
        <v>700</v>
      </c>
      <c r="T46" s="113">
        <f t="shared" ref="T46:T54" si="20">SUM(U46:AM46)</f>
        <v>0</v>
      </c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1"/>
      <c r="AO46" s="113">
        <v>0</v>
      </c>
      <c r="AP46" s="104"/>
      <c r="AQ46" s="102">
        <v>20000</v>
      </c>
      <c r="AR46" s="102"/>
      <c r="AS46" s="102"/>
      <c r="AT46" s="103">
        <v>35000</v>
      </c>
      <c r="AU46" s="104"/>
      <c r="AV46" s="102">
        <v>16000</v>
      </c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13">
        <f t="shared" ref="BN46:BN53" si="21">SUM(BO46:BR46)</f>
        <v>0</v>
      </c>
      <c r="BO46" s="102"/>
      <c r="BP46" s="102"/>
      <c r="BQ46" s="102"/>
      <c r="BR46" s="103"/>
      <c r="BS46" s="105"/>
      <c r="BT46" s="105"/>
      <c r="BU46" s="105"/>
      <c r="BV46" s="105"/>
      <c r="BW46" s="105"/>
      <c r="BX46" s="105"/>
      <c r="BY46" s="105"/>
      <c r="BZ46" s="105"/>
      <c r="CA46" s="105"/>
      <c r="CB46" s="105"/>
      <c r="CC46" s="105"/>
      <c r="CD46" s="105"/>
      <c r="CE46" s="105"/>
      <c r="CF46" s="106"/>
      <c r="CG46" s="105"/>
      <c r="CH46" s="105"/>
      <c r="CI46" s="105"/>
      <c r="CJ46" s="105"/>
      <c r="CK46" s="105"/>
      <c r="CL46" s="113">
        <f t="shared" ref="CL46:CL53" si="22">SUM(CM46:CO46)</f>
        <v>0</v>
      </c>
      <c r="CM46" s="102"/>
      <c r="CN46" s="102"/>
      <c r="CO46" s="103"/>
      <c r="CP46" s="99"/>
      <c r="CQ46" s="99"/>
      <c r="CR46" s="99"/>
      <c r="CS46" s="99"/>
      <c r="CT46" s="99"/>
      <c r="CU46" s="99"/>
      <c r="CV46" s="99"/>
      <c r="CW46" s="99"/>
      <c r="CX46" s="99"/>
      <c r="CY46" s="99"/>
      <c r="CZ46" s="99"/>
      <c r="DA46" s="99"/>
      <c r="DB46" s="99"/>
      <c r="DC46" s="99"/>
      <c r="DD46" s="99"/>
      <c r="DE46" s="99"/>
      <c r="DF46" s="99"/>
      <c r="DG46" s="99"/>
      <c r="DH46" s="99"/>
      <c r="DI46" s="99"/>
      <c r="DJ46" s="99"/>
      <c r="DK46" s="99"/>
    </row>
    <row r="47" spans="1:115">
      <c r="A47" s="56"/>
      <c r="B47" s="433" t="s">
        <v>150</v>
      </c>
      <c r="C47" s="141"/>
      <c r="D47" s="208"/>
      <c r="E47" s="84"/>
      <c r="F47" s="84"/>
      <c r="G47" s="88"/>
      <c r="H47" s="88"/>
      <c r="I47" s="88"/>
      <c r="J47" s="84"/>
      <c r="K47" s="84"/>
      <c r="L47" s="88"/>
      <c r="M47" s="88"/>
      <c r="N47" s="88"/>
      <c r="O47" s="84"/>
      <c r="P47" s="88"/>
      <c r="Q47" s="88"/>
      <c r="R47" s="88"/>
      <c r="S47" s="85">
        <v>650</v>
      </c>
      <c r="T47" s="113">
        <f t="shared" si="20"/>
        <v>0</v>
      </c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1"/>
      <c r="AO47" s="113">
        <v>0</v>
      </c>
      <c r="AP47" s="104">
        <v>35000</v>
      </c>
      <c r="AQ47" s="102">
        <v>35000</v>
      </c>
      <c r="AR47" s="102"/>
      <c r="AS47" s="102"/>
      <c r="AT47" s="103">
        <v>45000</v>
      </c>
      <c r="AU47" s="104"/>
      <c r="AV47" s="102">
        <v>24000</v>
      </c>
      <c r="AW47" s="102"/>
      <c r="AX47" s="102"/>
      <c r="AY47" s="102"/>
      <c r="AZ47" s="102"/>
      <c r="BA47" s="102">
        <v>16000</v>
      </c>
      <c r="BB47" s="102"/>
      <c r="BC47" s="102"/>
      <c r="BD47" s="102"/>
      <c r="BE47" s="102"/>
      <c r="BF47" s="102"/>
      <c r="BG47" s="102"/>
      <c r="BH47" s="102">
        <v>80000</v>
      </c>
      <c r="BI47" s="102">
        <v>85000</v>
      </c>
      <c r="BJ47" s="102"/>
      <c r="BK47" s="102">
        <v>32000</v>
      </c>
      <c r="BL47" s="102"/>
      <c r="BM47" s="102"/>
      <c r="BN47" s="113">
        <v>0</v>
      </c>
      <c r="BO47" s="102">
        <v>46000</v>
      </c>
      <c r="BP47" s="102">
        <v>20000</v>
      </c>
      <c r="BQ47" s="102"/>
      <c r="BR47" s="103"/>
      <c r="BS47" s="105"/>
      <c r="BT47" s="105"/>
      <c r="BU47" s="105"/>
      <c r="BV47" s="105"/>
      <c r="BW47" s="105"/>
      <c r="BX47" s="105"/>
      <c r="BY47" s="105"/>
      <c r="BZ47" s="105"/>
      <c r="CA47" s="105"/>
      <c r="CB47" s="105"/>
      <c r="CC47" s="105"/>
      <c r="CD47" s="105"/>
      <c r="CE47" s="105"/>
      <c r="CF47" s="106"/>
      <c r="CG47" s="105"/>
      <c r="CH47" s="105"/>
      <c r="CI47" s="105"/>
      <c r="CJ47" s="105"/>
      <c r="CK47" s="105"/>
      <c r="CL47" s="113">
        <f t="shared" si="22"/>
        <v>0</v>
      </c>
      <c r="CM47" s="102"/>
      <c r="CN47" s="102"/>
      <c r="CO47" s="103"/>
      <c r="CP47" s="99"/>
      <c r="CQ47" s="99"/>
      <c r="CR47" s="99"/>
      <c r="CS47" s="99"/>
      <c r="CT47" s="99"/>
      <c r="CU47" s="99"/>
      <c r="CV47" s="99"/>
      <c r="CW47" s="99"/>
      <c r="CX47" s="99"/>
      <c r="CY47" s="99"/>
      <c r="CZ47" s="99"/>
      <c r="DA47" s="99"/>
      <c r="DB47" s="99"/>
      <c r="DC47" s="99"/>
      <c r="DD47" s="99"/>
      <c r="DE47" s="99"/>
      <c r="DF47" s="99"/>
      <c r="DG47" s="99"/>
      <c r="DH47" s="99"/>
      <c r="DI47" s="99"/>
      <c r="DJ47" s="99"/>
      <c r="DK47" s="99"/>
    </row>
    <row r="48" spans="1:115">
      <c r="A48" s="56"/>
      <c r="B48" s="433" t="s">
        <v>151</v>
      </c>
      <c r="C48" s="141"/>
      <c r="D48" s="208"/>
      <c r="E48" s="84"/>
      <c r="F48" s="84"/>
      <c r="G48" s="88"/>
      <c r="H48" s="88"/>
      <c r="I48" s="88"/>
      <c r="J48" s="84"/>
      <c r="K48" s="84"/>
      <c r="L48" s="88"/>
      <c r="M48" s="88"/>
      <c r="N48" s="88"/>
      <c r="O48" s="84"/>
      <c r="P48" s="88"/>
      <c r="Q48" s="88"/>
      <c r="R48" s="88"/>
      <c r="S48" s="85"/>
      <c r="T48" s="113">
        <f t="shared" si="20"/>
        <v>0</v>
      </c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1"/>
      <c r="AO48" s="113">
        <v>0</v>
      </c>
      <c r="AP48" s="104">
        <v>30000</v>
      </c>
      <c r="AQ48" s="102">
        <v>18000</v>
      </c>
      <c r="AR48" s="102"/>
      <c r="AS48" s="102"/>
      <c r="AT48" s="103">
        <v>30000</v>
      </c>
      <c r="AU48" s="104"/>
      <c r="AV48" s="102">
        <v>15000</v>
      </c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>
        <v>65000</v>
      </c>
      <c r="BI48" s="102"/>
      <c r="BJ48" s="102"/>
      <c r="BK48" s="102"/>
      <c r="BL48" s="102"/>
      <c r="BM48" s="102"/>
      <c r="BN48" s="113">
        <v>0</v>
      </c>
      <c r="BO48" s="102">
        <v>30000</v>
      </c>
      <c r="BP48" s="102"/>
      <c r="BQ48" s="102"/>
      <c r="BR48" s="103"/>
      <c r="BS48" s="105"/>
      <c r="BT48" s="105"/>
      <c r="BU48" s="105"/>
      <c r="BV48" s="105"/>
      <c r="BW48" s="105"/>
      <c r="BX48" s="105"/>
      <c r="BY48" s="105"/>
      <c r="BZ48" s="105"/>
      <c r="CA48" s="105"/>
      <c r="CB48" s="105"/>
      <c r="CC48" s="105"/>
      <c r="CD48" s="105"/>
      <c r="CE48" s="105"/>
      <c r="CF48" s="106"/>
      <c r="CG48" s="105"/>
      <c r="CH48" s="105"/>
      <c r="CI48" s="105"/>
      <c r="CJ48" s="105"/>
      <c r="CK48" s="105"/>
      <c r="CL48" s="113">
        <v>0</v>
      </c>
      <c r="CM48" s="102"/>
      <c r="CN48" s="102">
        <v>18000</v>
      </c>
      <c r="CO48" s="103"/>
      <c r="CP48" s="99"/>
      <c r="CQ48" s="99"/>
      <c r="CR48" s="99"/>
      <c r="CS48" s="99"/>
      <c r="CT48" s="99"/>
      <c r="CU48" s="99"/>
      <c r="CV48" s="99"/>
      <c r="CW48" s="99"/>
      <c r="CX48" s="99"/>
      <c r="CY48" s="99"/>
      <c r="CZ48" s="99"/>
      <c r="DA48" s="99"/>
      <c r="DB48" s="99"/>
      <c r="DC48" s="99"/>
      <c r="DD48" s="99"/>
      <c r="DE48" s="99"/>
      <c r="DF48" s="99"/>
      <c r="DG48" s="99"/>
      <c r="DH48" s="99"/>
      <c r="DI48" s="99"/>
      <c r="DJ48" s="99"/>
      <c r="DK48" s="99"/>
    </row>
    <row r="49" spans="1:115">
      <c r="A49" s="56"/>
      <c r="B49" s="433" t="s">
        <v>152</v>
      </c>
      <c r="C49" s="141"/>
      <c r="D49" s="208"/>
      <c r="E49" s="84"/>
      <c r="F49" s="84"/>
      <c r="G49" s="88"/>
      <c r="H49" s="88"/>
      <c r="I49" s="88"/>
      <c r="J49" s="84"/>
      <c r="K49" s="84"/>
      <c r="L49" s="88"/>
      <c r="M49" s="88"/>
      <c r="N49" s="88"/>
      <c r="O49" s="84"/>
      <c r="P49" s="88"/>
      <c r="Q49" s="88"/>
      <c r="R49" s="88"/>
      <c r="S49" s="85"/>
      <c r="T49" s="113">
        <v>0</v>
      </c>
      <c r="U49" s="100">
        <v>0</v>
      </c>
      <c r="V49" s="100">
        <v>0</v>
      </c>
      <c r="W49" s="100"/>
      <c r="X49" s="100">
        <v>0</v>
      </c>
      <c r="Y49" s="100"/>
      <c r="Z49" s="100"/>
      <c r="AA49" s="100"/>
      <c r="AB49" s="100"/>
      <c r="AC49" s="100"/>
      <c r="AD49" s="100"/>
      <c r="AE49" s="100"/>
      <c r="AF49" s="100">
        <v>55000</v>
      </c>
      <c r="AG49" s="100"/>
      <c r="AH49" s="100"/>
      <c r="AI49" s="100"/>
      <c r="AJ49" s="100">
        <v>0</v>
      </c>
      <c r="AK49" s="100">
        <v>0</v>
      </c>
      <c r="AL49" s="100"/>
      <c r="AM49" s="100"/>
      <c r="AN49" s="101"/>
      <c r="AO49" s="113">
        <v>0</v>
      </c>
      <c r="AP49" s="104"/>
      <c r="AQ49" s="102">
        <v>18000</v>
      </c>
      <c r="AR49" s="102"/>
      <c r="AS49" s="102"/>
      <c r="AT49" s="103">
        <v>25000</v>
      </c>
      <c r="AU49" s="104"/>
      <c r="AV49" s="102">
        <v>20000</v>
      </c>
      <c r="AW49" s="102"/>
      <c r="AX49" s="102"/>
      <c r="AY49" s="102"/>
      <c r="AZ49" s="102"/>
      <c r="BA49" s="102">
        <v>20000</v>
      </c>
      <c r="BB49" s="102"/>
      <c r="BC49" s="102"/>
      <c r="BD49" s="102"/>
      <c r="BE49" s="102"/>
      <c r="BF49" s="102"/>
      <c r="BG49" s="102"/>
      <c r="BH49" s="102">
        <v>0</v>
      </c>
      <c r="BI49" s="102"/>
      <c r="BJ49" s="102"/>
      <c r="BK49" s="102"/>
      <c r="BL49" s="102"/>
      <c r="BM49" s="102"/>
      <c r="BN49" s="113">
        <f t="shared" si="21"/>
        <v>0</v>
      </c>
      <c r="BO49" s="102"/>
      <c r="BP49" s="102"/>
      <c r="BQ49" s="102"/>
      <c r="BR49" s="103"/>
      <c r="BS49" s="105"/>
      <c r="BT49" s="105"/>
      <c r="BU49" s="105"/>
      <c r="BV49" s="105"/>
      <c r="BW49" s="105"/>
      <c r="BX49" s="105"/>
      <c r="BY49" s="105"/>
      <c r="BZ49" s="105"/>
      <c r="CA49" s="105"/>
      <c r="CB49" s="105"/>
      <c r="CC49" s="105"/>
      <c r="CD49" s="105"/>
      <c r="CE49" s="105"/>
      <c r="CF49" s="106"/>
      <c r="CG49" s="105"/>
      <c r="CH49" s="105"/>
      <c r="CI49" s="105"/>
      <c r="CJ49" s="105"/>
      <c r="CK49" s="105"/>
      <c r="CL49" s="113">
        <v>0</v>
      </c>
      <c r="CM49" s="102"/>
      <c r="CN49" s="102"/>
      <c r="CO49" s="103"/>
      <c r="CP49" s="99"/>
      <c r="CQ49" s="99"/>
      <c r="CR49" s="99"/>
      <c r="CS49" s="99"/>
      <c r="CT49" s="99"/>
      <c r="CU49" s="99"/>
      <c r="CV49" s="99"/>
      <c r="CW49" s="99"/>
      <c r="CX49" s="99"/>
      <c r="CY49" s="99"/>
      <c r="CZ49" s="99"/>
      <c r="DA49" s="99"/>
      <c r="DB49" s="99"/>
      <c r="DC49" s="99"/>
      <c r="DD49" s="99"/>
      <c r="DE49" s="99"/>
      <c r="DF49" s="99"/>
      <c r="DG49" s="99"/>
      <c r="DH49" s="99"/>
      <c r="DI49" s="99"/>
      <c r="DJ49" s="99"/>
      <c r="DK49" s="99"/>
    </row>
    <row r="50" spans="1:115">
      <c r="A50" s="56"/>
      <c r="B50" s="433" t="s">
        <v>153</v>
      </c>
      <c r="C50" s="141"/>
      <c r="D50" s="208">
        <v>25000</v>
      </c>
      <c r="E50" s="84"/>
      <c r="F50" s="84">
        <v>65000</v>
      </c>
      <c r="G50" s="88">
        <v>55000</v>
      </c>
      <c r="H50" s="88"/>
      <c r="I50" s="88"/>
      <c r="J50" s="84"/>
      <c r="K50" s="84"/>
      <c r="L50" s="88"/>
      <c r="M50" s="88"/>
      <c r="N50" s="88"/>
      <c r="O50" s="84"/>
      <c r="P50" s="88"/>
      <c r="Q50" s="88"/>
      <c r="R50" s="88">
        <v>2000</v>
      </c>
      <c r="S50" s="85">
        <v>875</v>
      </c>
      <c r="T50" s="113">
        <v>0</v>
      </c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>
        <v>45000</v>
      </c>
      <c r="AG50" s="100"/>
      <c r="AH50" s="100"/>
      <c r="AI50" s="100"/>
      <c r="AJ50" s="100"/>
      <c r="AK50" s="100"/>
      <c r="AL50" s="100"/>
      <c r="AM50" s="100"/>
      <c r="AN50" s="101"/>
      <c r="AO50" s="113">
        <v>0</v>
      </c>
      <c r="AP50" s="104">
        <v>30000</v>
      </c>
      <c r="AQ50" s="102">
        <v>25000</v>
      </c>
      <c r="AR50" s="102"/>
      <c r="AS50" s="102"/>
      <c r="AT50" s="103">
        <v>30000</v>
      </c>
      <c r="AU50" s="104"/>
      <c r="AV50" s="102">
        <v>15000</v>
      </c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>
        <v>80000</v>
      </c>
      <c r="BI50" s="102">
        <v>110000</v>
      </c>
      <c r="BJ50" s="102"/>
      <c r="BK50" s="102"/>
      <c r="BL50" s="102"/>
      <c r="BM50" s="102"/>
      <c r="BN50" s="113">
        <f t="shared" si="21"/>
        <v>0</v>
      </c>
      <c r="BO50" s="102"/>
      <c r="BP50" s="102"/>
      <c r="BQ50" s="102"/>
      <c r="BR50" s="103"/>
      <c r="BS50" s="105"/>
      <c r="BT50" s="105"/>
      <c r="BU50" s="105"/>
      <c r="BV50" s="105"/>
      <c r="BW50" s="105"/>
      <c r="BX50" s="105"/>
      <c r="BY50" s="105"/>
      <c r="BZ50" s="105"/>
      <c r="CA50" s="105"/>
      <c r="CB50" s="105"/>
      <c r="CC50" s="105"/>
      <c r="CD50" s="105"/>
      <c r="CE50" s="105"/>
      <c r="CF50" s="106"/>
      <c r="CG50" s="105"/>
      <c r="CH50" s="105"/>
      <c r="CI50" s="105"/>
      <c r="CJ50" s="105"/>
      <c r="CK50" s="105"/>
      <c r="CL50" s="113">
        <v>0</v>
      </c>
      <c r="CM50" s="102"/>
      <c r="CN50" s="102">
        <v>25000</v>
      </c>
      <c r="CO50" s="103"/>
      <c r="CP50" s="99"/>
      <c r="CQ50" s="99"/>
      <c r="CR50" s="99"/>
      <c r="CS50" s="99"/>
      <c r="CT50" s="99"/>
      <c r="CU50" s="99"/>
      <c r="CV50" s="99"/>
      <c r="CW50" s="99"/>
      <c r="CX50" s="99"/>
      <c r="CY50" s="99"/>
      <c r="CZ50" s="99"/>
      <c r="DA50" s="99"/>
      <c r="DB50" s="99"/>
      <c r="DC50" s="99"/>
      <c r="DD50" s="99"/>
      <c r="DE50" s="99"/>
      <c r="DF50" s="99"/>
      <c r="DG50" s="99"/>
      <c r="DH50" s="99"/>
      <c r="DI50" s="99"/>
      <c r="DJ50" s="99"/>
      <c r="DK50" s="99"/>
    </row>
    <row r="51" spans="1:115">
      <c r="A51" s="56"/>
      <c r="B51" s="433" t="s">
        <v>154</v>
      </c>
      <c r="C51" s="141"/>
      <c r="D51" s="208"/>
      <c r="E51" s="84"/>
      <c r="F51" s="84"/>
      <c r="G51" s="88"/>
      <c r="H51" s="88"/>
      <c r="I51" s="88"/>
      <c r="J51" s="84"/>
      <c r="K51" s="84"/>
      <c r="L51" s="88"/>
      <c r="M51" s="88"/>
      <c r="N51" s="88"/>
      <c r="O51" s="84"/>
      <c r="P51" s="88"/>
      <c r="Q51" s="88"/>
      <c r="R51" s="88"/>
      <c r="S51" s="85"/>
      <c r="T51" s="113">
        <v>0</v>
      </c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>
        <v>80000</v>
      </c>
      <c r="AG51" s="100"/>
      <c r="AH51" s="100"/>
      <c r="AI51" s="100"/>
      <c r="AJ51" s="100"/>
      <c r="AK51" s="100"/>
      <c r="AL51" s="100"/>
      <c r="AM51" s="100"/>
      <c r="AN51" s="101"/>
      <c r="AO51" s="113">
        <v>0</v>
      </c>
      <c r="AP51" s="104">
        <v>0</v>
      </c>
      <c r="AQ51" s="102">
        <v>25000</v>
      </c>
      <c r="AR51" s="102"/>
      <c r="AS51" s="102"/>
      <c r="AT51" s="103">
        <v>40000</v>
      </c>
      <c r="AU51" s="104"/>
      <c r="AV51" s="102">
        <v>18000</v>
      </c>
      <c r="AW51" s="102"/>
      <c r="AX51" s="102"/>
      <c r="AY51" s="102"/>
      <c r="AZ51" s="102"/>
      <c r="BA51" s="102">
        <v>25000</v>
      </c>
      <c r="BB51" s="102"/>
      <c r="BC51" s="102"/>
      <c r="BD51" s="102"/>
      <c r="BE51" s="102"/>
      <c r="BF51" s="102"/>
      <c r="BG51" s="102"/>
      <c r="BH51" s="102">
        <v>90000</v>
      </c>
      <c r="BI51" s="102"/>
      <c r="BJ51" s="102"/>
      <c r="BK51" s="102"/>
      <c r="BL51" s="102"/>
      <c r="BM51" s="102"/>
      <c r="BN51" s="113">
        <f t="shared" si="21"/>
        <v>0</v>
      </c>
      <c r="BO51" s="102"/>
      <c r="BP51" s="102"/>
      <c r="BQ51" s="102"/>
      <c r="BR51" s="103"/>
      <c r="BS51" s="105"/>
      <c r="BT51" s="105"/>
      <c r="BU51" s="105"/>
      <c r="BV51" s="105"/>
      <c r="BW51" s="105"/>
      <c r="BX51" s="105"/>
      <c r="BY51" s="105"/>
      <c r="BZ51" s="105"/>
      <c r="CA51" s="105"/>
      <c r="CB51" s="105"/>
      <c r="CC51" s="105"/>
      <c r="CD51" s="105"/>
      <c r="CE51" s="105"/>
      <c r="CF51" s="106"/>
      <c r="CG51" s="105"/>
      <c r="CH51" s="105"/>
      <c r="CI51" s="105"/>
      <c r="CJ51" s="105"/>
      <c r="CK51" s="105"/>
      <c r="CL51" s="113">
        <f t="shared" si="22"/>
        <v>0</v>
      </c>
      <c r="CM51" s="102"/>
      <c r="CN51" s="102"/>
      <c r="CO51" s="103"/>
      <c r="CP51" s="99"/>
      <c r="CQ51" s="99"/>
      <c r="CR51" s="99"/>
      <c r="CS51" s="99"/>
      <c r="CT51" s="99"/>
      <c r="CU51" s="99"/>
      <c r="CV51" s="99"/>
      <c r="CW51" s="99"/>
      <c r="CX51" s="99"/>
      <c r="CY51" s="99"/>
      <c r="CZ51" s="99"/>
      <c r="DA51" s="99"/>
      <c r="DB51" s="99"/>
      <c r="DC51" s="99"/>
      <c r="DD51" s="99"/>
      <c r="DE51" s="99"/>
      <c r="DF51" s="99"/>
      <c r="DG51" s="99"/>
      <c r="DH51" s="99"/>
      <c r="DI51" s="99"/>
      <c r="DJ51" s="99"/>
      <c r="DK51" s="99"/>
    </row>
    <row r="52" spans="1:115">
      <c r="A52" s="56"/>
      <c r="B52" s="433" t="s">
        <v>155</v>
      </c>
      <c r="C52" s="141"/>
      <c r="D52" s="208"/>
      <c r="E52" s="84"/>
      <c r="F52" s="84"/>
      <c r="G52" s="88"/>
      <c r="H52" s="88"/>
      <c r="I52" s="88"/>
      <c r="J52" s="84"/>
      <c r="K52" s="84"/>
      <c r="L52" s="88"/>
      <c r="M52" s="88"/>
      <c r="N52" s="88"/>
      <c r="O52" s="84"/>
      <c r="P52" s="88"/>
      <c r="Q52" s="88"/>
      <c r="R52" s="88"/>
      <c r="S52" s="85">
        <v>691</v>
      </c>
      <c r="T52" s="113">
        <v>0</v>
      </c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  <c r="AI52" s="100"/>
      <c r="AJ52" s="100"/>
      <c r="AK52" s="100"/>
      <c r="AL52" s="100"/>
      <c r="AM52" s="100"/>
      <c r="AN52" s="101"/>
      <c r="AO52" s="113">
        <v>0</v>
      </c>
      <c r="AP52" s="104">
        <v>0</v>
      </c>
      <c r="AQ52" s="102">
        <v>29400</v>
      </c>
      <c r="AR52" s="102"/>
      <c r="AS52" s="102"/>
      <c r="AT52" s="103"/>
      <c r="AU52" s="104"/>
      <c r="AV52" s="102">
        <v>17000</v>
      </c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2"/>
      <c r="BH52" s="102">
        <v>74000</v>
      </c>
      <c r="BI52" s="102"/>
      <c r="BJ52" s="102"/>
      <c r="BK52" s="102"/>
      <c r="BL52" s="102"/>
      <c r="BM52" s="102"/>
      <c r="BN52" s="113">
        <f t="shared" si="21"/>
        <v>0</v>
      </c>
      <c r="BO52" s="102"/>
      <c r="BP52" s="102"/>
      <c r="BQ52" s="102"/>
      <c r="BR52" s="103"/>
      <c r="BS52" s="105"/>
      <c r="BT52" s="105"/>
      <c r="BU52" s="105"/>
      <c r="BV52" s="105"/>
      <c r="BW52" s="105"/>
      <c r="BX52" s="105"/>
      <c r="BY52" s="105"/>
      <c r="BZ52" s="105"/>
      <c r="CA52" s="105"/>
      <c r="CB52" s="105"/>
      <c r="CC52" s="105"/>
      <c r="CD52" s="105"/>
      <c r="CE52" s="105"/>
      <c r="CF52" s="106"/>
      <c r="CG52" s="105"/>
      <c r="CH52" s="105"/>
      <c r="CI52" s="105"/>
      <c r="CJ52" s="105"/>
      <c r="CK52" s="105"/>
      <c r="CL52" s="113">
        <f t="shared" si="22"/>
        <v>0</v>
      </c>
      <c r="CM52" s="102"/>
      <c r="CN52" s="102"/>
      <c r="CO52" s="103"/>
      <c r="CP52" s="99"/>
      <c r="CQ52" s="99"/>
      <c r="CR52" s="99"/>
      <c r="CS52" s="99"/>
      <c r="CT52" s="99"/>
      <c r="CU52" s="99"/>
      <c r="CV52" s="99"/>
      <c r="CW52" s="99"/>
      <c r="CX52" s="99"/>
      <c r="CY52" s="99"/>
      <c r="CZ52" s="99"/>
      <c r="DA52" s="99"/>
      <c r="DB52" s="99"/>
      <c r="DC52" s="99"/>
      <c r="DD52" s="99"/>
      <c r="DE52" s="99"/>
      <c r="DF52" s="99"/>
      <c r="DG52" s="99"/>
      <c r="DH52" s="99"/>
      <c r="DI52" s="99"/>
      <c r="DJ52" s="99"/>
      <c r="DK52" s="99"/>
    </row>
    <row r="53" spans="1:115">
      <c r="A53" s="56"/>
      <c r="B53" s="433" t="s">
        <v>156</v>
      </c>
      <c r="C53" s="141"/>
      <c r="D53" s="208"/>
      <c r="E53" s="84"/>
      <c r="F53" s="84"/>
      <c r="G53" s="88"/>
      <c r="H53" s="88"/>
      <c r="I53" s="88"/>
      <c r="J53" s="84"/>
      <c r="K53" s="84"/>
      <c r="L53" s="88"/>
      <c r="M53" s="88"/>
      <c r="N53" s="88"/>
      <c r="O53" s="84"/>
      <c r="P53" s="88"/>
      <c r="Q53" s="88"/>
      <c r="R53" s="88"/>
      <c r="S53" s="85"/>
      <c r="T53" s="113">
        <v>0</v>
      </c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  <c r="AF53" s="100"/>
      <c r="AG53" s="100"/>
      <c r="AH53" s="100"/>
      <c r="AI53" s="100"/>
      <c r="AJ53" s="100"/>
      <c r="AK53" s="100"/>
      <c r="AL53" s="100"/>
      <c r="AM53" s="100"/>
      <c r="AN53" s="101"/>
      <c r="AO53" s="113">
        <v>0</v>
      </c>
      <c r="AP53" s="104">
        <v>30000</v>
      </c>
      <c r="AQ53" s="102">
        <v>30000</v>
      </c>
      <c r="AR53" s="102"/>
      <c r="AS53" s="102"/>
      <c r="AT53" s="103">
        <v>30000</v>
      </c>
      <c r="AU53" s="104">
        <v>15000</v>
      </c>
      <c r="AV53" s="102">
        <v>15000</v>
      </c>
      <c r="AW53" s="102"/>
      <c r="AX53" s="102"/>
      <c r="AY53" s="102"/>
      <c r="AZ53" s="102"/>
      <c r="BA53" s="102">
        <v>30000</v>
      </c>
      <c r="BB53" s="102"/>
      <c r="BC53" s="102"/>
      <c r="BD53" s="102"/>
      <c r="BE53" s="102"/>
      <c r="BF53" s="102"/>
      <c r="BG53" s="102"/>
      <c r="BH53" s="102">
        <v>80000</v>
      </c>
      <c r="BI53" s="102"/>
      <c r="BJ53" s="102"/>
      <c r="BK53" s="102"/>
      <c r="BL53" s="102"/>
      <c r="BM53" s="102"/>
      <c r="BN53" s="113">
        <f t="shared" si="21"/>
        <v>0</v>
      </c>
      <c r="BO53" s="102"/>
      <c r="BP53" s="102"/>
      <c r="BQ53" s="102"/>
      <c r="BR53" s="103"/>
      <c r="BS53" s="105"/>
      <c r="BT53" s="105"/>
      <c r="BU53" s="105"/>
      <c r="BV53" s="105"/>
      <c r="BW53" s="105"/>
      <c r="BX53" s="105"/>
      <c r="BY53" s="105"/>
      <c r="BZ53" s="105"/>
      <c r="CA53" s="105"/>
      <c r="CB53" s="105"/>
      <c r="CC53" s="105"/>
      <c r="CD53" s="105"/>
      <c r="CE53" s="105"/>
      <c r="CF53" s="106"/>
      <c r="CG53" s="105"/>
      <c r="CH53" s="105"/>
      <c r="CI53" s="105"/>
      <c r="CJ53" s="105"/>
      <c r="CK53" s="105"/>
      <c r="CL53" s="113">
        <f t="shared" si="22"/>
        <v>0</v>
      </c>
      <c r="CM53" s="102"/>
      <c r="CN53" s="102"/>
      <c r="CO53" s="103"/>
      <c r="CP53" s="99"/>
      <c r="CQ53" s="99"/>
      <c r="CR53" s="99"/>
      <c r="CS53" s="99"/>
      <c r="CT53" s="99"/>
      <c r="CU53" s="99"/>
      <c r="CV53" s="99"/>
      <c r="CW53" s="99"/>
      <c r="CX53" s="99"/>
      <c r="CY53" s="99"/>
      <c r="CZ53" s="99"/>
      <c r="DA53" s="99"/>
      <c r="DB53" s="99"/>
      <c r="DC53" s="99"/>
      <c r="DD53" s="99"/>
      <c r="DE53" s="99"/>
      <c r="DF53" s="99"/>
      <c r="DG53" s="99"/>
      <c r="DH53" s="99"/>
      <c r="DI53" s="99"/>
      <c r="DJ53" s="99"/>
      <c r="DK53" s="99"/>
    </row>
    <row r="54" spans="1:115">
      <c r="A54" s="56"/>
      <c r="B54" s="433" t="s">
        <v>157</v>
      </c>
      <c r="C54" s="141"/>
      <c r="D54" s="208"/>
      <c r="E54" s="84"/>
      <c r="F54" s="84"/>
      <c r="G54" s="88"/>
      <c r="H54" s="88"/>
      <c r="I54" s="88"/>
      <c r="J54" s="84"/>
      <c r="K54" s="84"/>
      <c r="L54" s="88"/>
      <c r="M54" s="88"/>
      <c r="N54" s="88"/>
      <c r="O54" s="84"/>
      <c r="P54" s="88"/>
      <c r="Q54" s="88"/>
      <c r="R54" s="88"/>
      <c r="S54" s="85"/>
      <c r="T54" s="113">
        <f t="shared" si="20"/>
        <v>0</v>
      </c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90"/>
      <c r="AO54" s="113">
        <v>0</v>
      </c>
      <c r="AP54" s="94">
        <v>25000</v>
      </c>
      <c r="AQ54" s="102">
        <v>23000</v>
      </c>
      <c r="AR54" s="102"/>
      <c r="AS54" s="102"/>
      <c r="AT54" s="103"/>
      <c r="AU54" s="104"/>
      <c r="AV54" s="102">
        <v>15000</v>
      </c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>
        <v>12000</v>
      </c>
      <c r="BH54" s="102"/>
      <c r="BI54" s="102"/>
      <c r="BJ54" s="102"/>
      <c r="BK54" s="102"/>
      <c r="BL54" s="102"/>
      <c r="BM54" s="102"/>
      <c r="BN54" s="113">
        <v>0</v>
      </c>
      <c r="BO54" s="102">
        <v>25000</v>
      </c>
      <c r="BP54" s="102">
        <v>23000</v>
      </c>
      <c r="BQ54" s="102"/>
      <c r="BR54" s="103"/>
      <c r="BS54" s="105"/>
      <c r="BT54" s="105"/>
      <c r="BU54" s="105"/>
      <c r="BV54" s="105"/>
      <c r="BW54" s="105"/>
      <c r="BX54" s="105"/>
      <c r="BY54" s="105"/>
      <c r="BZ54" s="105"/>
      <c r="CA54" s="105"/>
      <c r="CB54" s="105"/>
      <c r="CC54" s="105"/>
      <c r="CD54" s="105"/>
      <c r="CE54" s="105"/>
      <c r="CF54" s="106"/>
      <c r="CG54" s="105"/>
      <c r="CH54" s="105"/>
      <c r="CI54" s="105"/>
      <c r="CJ54" s="105"/>
      <c r="CK54" s="105"/>
      <c r="CL54" s="113">
        <v>0</v>
      </c>
      <c r="CM54" s="102">
        <v>25000</v>
      </c>
      <c r="CN54" s="102">
        <v>23000</v>
      </c>
      <c r="CO54" s="103"/>
      <c r="CP54" s="99"/>
      <c r="CQ54" s="99"/>
      <c r="CR54" s="99"/>
      <c r="CS54" s="99"/>
      <c r="CT54" s="99"/>
      <c r="CU54" s="99"/>
      <c r="CV54" s="99"/>
      <c r="CW54" s="99"/>
      <c r="CX54" s="99"/>
      <c r="CY54" s="99"/>
      <c r="CZ54" s="99"/>
      <c r="DA54" s="99"/>
      <c r="DB54" s="99"/>
      <c r="DC54" s="99"/>
      <c r="DD54" s="99"/>
      <c r="DE54" s="99"/>
      <c r="DF54" s="99"/>
      <c r="DG54" s="99"/>
      <c r="DH54" s="99"/>
      <c r="DI54" s="99"/>
      <c r="DJ54" s="99"/>
      <c r="DK54" s="99"/>
    </row>
    <row r="55" spans="1:115" hidden="1">
      <c r="A55" s="34">
        <v>5</v>
      </c>
      <c r="B55" s="116" t="s">
        <v>158</v>
      </c>
      <c r="C55" s="147">
        <v>30437.96</v>
      </c>
      <c r="D55" s="209">
        <f t="shared" ref="D55:R55" si="23">SUM(D56:D64)</f>
        <v>45000</v>
      </c>
      <c r="E55" s="118">
        <f t="shared" si="23"/>
        <v>0</v>
      </c>
      <c r="F55" s="118">
        <f t="shared" si="23"/>
        <v>610000</v>
      </c>
      <c r="G55" s="118">
        <f t="shared" si="23"/>
        <v>255000</v>
      </c>
      <c r="H55" s="118">
        <f t="shared" si="23"/>
        <v>0</v>
      </c>
      <c r="I55" s="118">
        <f t="shared" si="23"/>
        <v>0</v>
      </c>
      <c r="J55" s="118">
        <f t="shared" si="23"/>
        <v>830000</v>
      </c>
      <c r="K55" s="118">
        <f t="shared" si="23"/>
        <v>0</v>
      </c>
      <c r="L55" s="118">
        <f t="shared" si="23"/>
        <v>0</v>
      </c>
      <c r="M55" s="118">
        <f t="shared" si="23"/>
        <v>0</v>
      </c>
      <c r="N55" s="118">
        <f t="shared" si="23"/>
        <v>0</v>
      </c>
      <c r="O55" s="118">
        <f t="shared" si="23"/>
        <v>0</v>
      </c>
      <c r="P55" s="118">
        <f t="shared" si="23"/>
        <v>0</v>
      </c>
      <c r="Q55" s="118">
        <f t="shared" si="23"/>
        <v>0</v>
      </c>
      <c r="R55" s="118">
        <f t="shared" si="23"/>
        <v>116000</v>
      </c>
      <c r="S55" s="119">
        <f>SUM(S56:S64)</f>
        <v>17770.989999999998</v>
      </c>
      <c r="T55" s="120">
        <f>SUM(T56:T64)</f>
        <v>952000</v>
      </c>
      <c r="U55" s="121">
        <f t="shared" ref="U55:Z55" si="24">SUM(U56:U64)</f>
        <v>52000</v>
      </c>
      <c r="V55" s="121">
        <f t="shared" si="24"/>
        <v>8000</v>
      </c>
      <c r="W55" s="121">
        <f t="shared" si="24"/>
        <v>0</v>
      </c>
      <c r="X55" s="121">
        <f t="shared" si="24"/>
        <v>48000</v>
      </c>
      <c r="Y55" s="121">
        <f t="shared" si="24"/>
        <v>0</v>
      </c>
      <c r="Z55" s="121">
        <f t="shared" si="24"/>
        <v>85000</v>
      </c>
      <c r="AA55" s="129">
        <f>SUM(AA56:AA64)</f>
        <v>0</v>
      </c>
      <c r="AB55" s="129">
        <f t="shared" ref="AB55:AM55" si="25">SUM(AB56:AB64)</f>
        <v>0</v>
      </c>
      <c r="AC55" s="129">
        <f t="shared" si="25"/>
        <v>0</v>
      </c>
      <c r="AD55" s="129">
        <f t="shared" si="25"/>
        <v>0</v>
      </c>
      <c r="AE55" s="129">
        <f t="shared" si="25"/>
        <v>0</v>
      </c>
      <c r="AF55" s="129">
        <f t="shared" si="25"/>
        <v>694000</v>
      </c>
      <c r="AG55" s="129">
        <f t="shared" si="25"/>
        <v>0</v>
      </c>
      <c r="AH55" s="129">
        <f t="shared" si="25"/>
        <v>0</v>
      </c>
      <c r="AI55" s="129">
        <f t="shared" si="25"/>
        <v>0</v>
      </c>
      <c r="AJ55" s="129">
        <f t="shared" si="25"/>
        <v>0</v>
      </c>
      <c r="AK55" s="129">
        <f t="shared" si="25"/>
        <v>65000</v>
      </c>
      <c r="AL55" s="129">
        <f t="shared" si="25"/>
        <v>0</v>
      </c>
      <c r="AM55" s="129">
        <f t="shared" si="25"/>
        <v>0</v>
      </c>
      <c r="AN55" s="130">
        <v>0</v>
      </c>
      <c r="AO55" s="131">
        <f>SUM(AO56:AO64)</f>
        <v>0</v>
      </c>
      <c r="AP55" s="129">
        <f t="shared" ref="AP55:BM55" si="26">SUM(AP56:AP64)</f>
        <v>610500</v>
      </c>
      <c r="AQ55" s="129">
        <f t="shared" si="26"/>
        <v>809400</v>
      </c>
      <c r="AR55" s="129">
        <f t="shared" si="26"/>
        <v>0</v>
      </c>
      <c r="AS55" s="129">
        <f t="shared" si="26"/>
        <v>0</v>
      </c>
      <c r="AT55" s="129">
        <f t="shared" si="26"/>
        <v>690000</v>
      </c>
      <c r="AU55" s="129">
        <f t="shared" si="26"/>
        <v>95400</v>
      </c>
      <c r="AV55" s="129">
        <f t="shared" si="26"/>
        <v>564000</v>
      </c>
      <c r="AW55" s="129">
        <f t="shared" si="26"/>
        <v>0</v>
      </c>
      <c r="AX55" s="129">
        <f t="shared" si="26"/>
        <v>0</v>
      </c>
      <c r="AY55" s="129">
        <f t="shared" si="26"/>
        <v>0</v>
      </c>
      <c r="AZ55" s="129">
        <f t="shared" si="26"/>
        <v>0</v>
      </c>
      <c r="BA55" s="129">
        <f t="shared" si="26"/>
        <v>364000</v>
      </c>
      <c r="BB55" s="129">
        <f t="shared" si="26"/>
        <v>0</v>
      </c>
      <c r="BC55" s="129">
        <f t="shared" si="26"/>
        <v>0</v>
      </c>
      <c r="BD55" s="129">
        <f t="shared" si="26"/>
        <v>0</v>
      </c>
      <c r="BE55" s="129">
        <f t="shared" si="26"/>
        <v>0</v>
      </c>
      <c r="BF55" s="129">
        <f t="shared" si="26"/>
        <v>0</v>
      </c>
      <c r="BG55" s="129">
        <f t="shared" si="26"/>
        <v>48000</v>
      </c>
      <c r="BH55" s="129">
        <f t="shared" si="26"/>
        <v>1663000</v>
      </c>
      <c r="BI55" s="129">
        <f t="shared" si="26"/>
        <v>640000</v>
      </c>
      <c r="BJ55" s="129">
        <f t="shared" si="26"/>
        <v>0</v>
      </c>
      <c r="BK55" s="129">
        <f t="shared" si="26"/>
        <v>123000</v>
      </c>
      <c r="BL55" s="129">
        <f t="shared" si="26"/>
        <v>0</v>
      </c>
      <c r="BM55" s="129">
        <f t="shared" si="26"/>
        <v>0</v>
      </c>
      <c r="BN55" s="131">
        <f>SUM(BN56:BN64)</f>
        <v>0</v>
      </c>
      <c r="BO55" s="129">
        <f>SUM(BO56:BO64)</f>
        <v>352500</v>
      </c>
      <c r="BP55" s="129">
        <f>SUM(BP56:BP64)</f>
        <v>136400</v>
      </c>
      <c r="BQ55" s="129">
        <f>SUM(BQ56:BQ64)</f>
        <v>0</v>
      </c>
      <c r="BR55" s="129">
        <f>SUM(BR56:BR64)</f>
        <v>0</v>
      </c>
      <c r="BS55" s="132">
        <v>0</v>
      </c>
      <c r="BT55" s="132">
        <v>0</v>
      </c>
      <c r="BU55" s="132">
        <v>0</v>
      </c>
      <c r="BV55" s="132">
        <v>0</v>
      </c>
      <c r="BW55" s="132">
        <v>0</v>
      </c>
      <c r="BX55" s="132">
        <v>0</v>
      </c>
      <c r="BY55" s="132">
        <v>0</v>
      </c>
      <c r="BZ55" s="132">
        <v>0</v>
      </c>
      <c r="CA55" s="132">
        <v>0</v>
      </c>
      <c r="CB55" s="132">
        <v>0</v>
      </c>
      <c r="CC55" s="132">
        <v>0</v>
      </c>
      <c r="CD55" s="132">
        <v>0</v>
      </c>
      <c r="CE55" s="132">
        <v>0</v>
      </c>
      <c r="CF55" s="132">
        <v>0</v>
      </c>
      <c r="CG55" s="132">
        <v>0</v>
      </c>
      <c r="CH55" s="132">
        <v>0</v>
      </c>
      <c r="CI55" s="132">
        <v>0</v>
      </c>
      <c r="CJ55" s="132">
        <v>0</v>
      </c>
      <c r="CK55" s="132">
        <v>0</v>
      </c>
      <c r="CL55" s="131">
        <f>SUM(CL56:CL64)</f>
        <v>0</v>
      </c>
      <c r="CM55" s="129">
        <f>SUM(CM56:CM64)</f>
        <v>98000</v>
      </c>
      <c r="CN55" s="129">
        <f>SUM(CN56:CN64)</f>
        <v>259000</v>
      </c>
      <c r="CO55" s="129">
        <f>SUM(CO56:CO64)</f>
        <v>0</v>
      </c>
      <c r="CP55" s="99"/>
      <c r="CQ55" s="99"/>
      <c r="CR55" s="99"/>
      <c r="CS55" s="99"/>
      <c r="CT55" s="99"/>
      <c r="CU55" s="99"/>
      <c r="CV55" s="99"/>
      <c r="CW55" s="99"/>
      <c r="CX55" s="99"/>
      <c r="CY55" s="99"/>
      <c r="CZ55" s="99"/>
      <c r="DA55" s="99"/>
      <c r="DB55" s="99"/>
      <c r="DC55" s="99"/>
      <c r="DD55" s="99"/>
      <c r="DE55" s="99"/>
      <c r="DF55" s="99"/>
      <c r="DG55" s="99"/>
      <c r="DH55" s="99"/>
      <c r="DI55" s="99"/>
      <c r="DJ55" s="99"/>
      <c r="DK55" s="99"/>
    </row>
    <row r="56" spans="1:115" hidden="1">
      <c r="A56" s="56"/>
      <c r="B56" s="122" t="s">
        <v>149</v>
      </c>
      <c r="C56" s="147"/>
      <c r="D56" s="125">
        <f>D16+D26+D36+D46</f>
        <v>0</v>
      </c>
      <c r="E56" s="121"/>
      <c r="F56" s="121">
        <f t="shared" ref="F56:S64" si="27">F16+F26+F36+F46</f>
        <v>350000</v>
      </c>
      <c r="G56" s="121">
        <f t="shared" si="27"/>
        <v>0</v>
      </c>
      <c r="H56" s="121">
        <f t="shared" si="27"/>
        <v>0</v>
      </c>
      <c r="I56" s="121">
        <f t="shared" si="27"/>
        <v>0</v>
      </c>
      <c r="J56" s="121">
        <f t="shared" si="27"/>
        <v>830000</v>
      </c>
      <c r="K56" s="121">
        <f t="shared" si="27"/>
        <v>0</v>
      </c>
      <c r="L56" s="121">
        <f t="shared" si="27"/>
        <v>0</v>
      </c>
      <c r="M56" s="121">
        <f t="shared" si="27"/>
        <v>0</v>
      </c>
      <c r="N56" s="121">
        <f t="shared" si="27"/>
        <v>0</v>
      </c>
      <c r="O56" s="121">
        <f t="shared" si="27"/>
        <v>0</v>
      </c>
      <c r="P56" s="121">
        <f t="shared" si="27"/>
        <v>0</v>
      </c>
      <c r="Q56" s="121">
        <f t="shared" si="27"/>
        <v>0</v>
      </c>
      <c r="R56" s="121">
        <f t="shared" si="27"/>
        <v>0</v>
      </c>
      <c r="S56" s="126">
        <f t="shared" si="27"/>
        <v>3750</v>
      </c>
      <c r="T56" s="123">
        <f t="shared" ref="T56:T64" si="28">SUM(U56:AM56)</f>
        <v>0</v>
      </c>
      <c r="U56" s="121">
        <f t="shared" ref="U56:AM64" si="29">U16+U26+U36+U46</f>
        <v>0</v>
      </c>
      <c r="V56" s="121">
        <f t="shared" si="29"/>
        <v>0</v>
      </c>
      <c r="W56" s="121">
        <f t="shared" si="29"/>
        <v>0</v>
      </c>
      <c r="X56" s="121">
        <f t="shared" si="29"/>
        <v>0</v>
      </c>
      <c r="Y56" s="121">
        <f t="shared" si="29"/>
        <v>0</v>
      </c>
      <c r="Z56" s="121">
        <f t="shared" si="29"/>
        <v>0</v>
      </c>
      <c r="AA56" s="121">
        <f t="shared" si="29"/>
        <v>0</v>
      </c>
      <c r="AB56" s="121">
        <f t="shared" si="29"/>
        <v>0</v>
      </c>
      <c r="AC56" s="121">
        <f t="shared" si="29"/>
        <v>0</v>
      </c>
      <c r="AD56" s="121">
        <f t="shared" si="29"/>
        <v>0</v>
      </c>
      <c r="AE56" s="121">
        <f t="shared" si="29"/>
        <v>0</v>
      </c>
      <c r="AF56" s="121">
        <f t="shared" si="29"/>
        <v>0</v>
      </c>
      <c r="AG56" s="121">
        <f t="shared" si="29"/>
        <v>0</v>
      </c>
      <c r="AH56" s="121">
        <f t="shared" si="29"/>
        <v>0</v>
      </c>
      <c r="AI56" s="121">
        <f t="shared" si="29"/>
        <v>0</v>
      </c>
      <c r="AJ56" s="121">
        <f t="shared" si="29"/>
        <v>0</v>
      </c>
      <c r="AK56" s="121">
        <f t="shared" si="29"/>
        <v>0</v>
      </c>
      <c r="AL56" s="121">
        <f t="shared" si="29"/>
        <v>0</v>
      </c>
      <c r="AM56" s="121">
        <f t="shared" si="29"/>
        <v>0</v>
      </c>
      <c r="AN56" s="124"/>
      <c r="AO56" s="125">
        <f t="shared" ref="AO56:BR64" si="30">AO16+AO26+AO36+AO46</f>
        <v>0</v>
      </c>
      <c r="AP56" s="121">
        <f t="shared" si="30"/>
        <v>0</v>
      </c>
      <c r="AQ56" s="121">
        <f t="shared" si="30"/>
        <v>80000</v>
      </c>
      <c r="AR56" s="121">
        <f t="shared" si="30"/>
        <v>0</v>
      </c>
      <c r="AS56" s="121">
        <f t="shared" si="30"/>
        <v>0</v>
      </c>
      <c r="AT56" s="121">
        <f t="shared" si="30"/>
        <v>35000</v>
      </c>
      <c r="AU56" s="121">
        <f t="shared" si="30"/>
        <v>0</v>
      </c>
      <c r="AV56" s="121">
        <f t="shared" si="30"/>
        <v>62000</v>
      </c>
      <c r="AW56" s="121">
        <f t="shared" si="30"/>
        <v>0</v>
      </c>
      <c r="AX56" s="121">
        <f t="shared" si="30"/>
        <v>0</v>
      </c>
      <c r="AY56" s="121">
        <f t="shared" si="30"/>
        <v>0</v>
      </c>
      <c r="AZ56" s="121">
        <f t="shared" si="30"/>
        <v>0</v>
      </c>
      <c r="BA56" s="121">
        <f t="shared" si="30"/>
        <v>0</v>
      </c>
      <c r="BB56" s="121">
        <f t="shared" si="30"/>
        <v>0</v>
      </c>
      <c r="BC56" s="121">
        <f t="shared" si="30"/>
        <v>0</v>
      </c>
      <c r="BD56" s="121">
        <f t="shared" si="30"/>
        <v>0</v>
      </c>
      <c r="BE56" s="121">
        <f t="shared" si="30"/>
        <v>0</v>
      </c>
      <c r="BF56" s="121">
        <f t="shared" si="30"/>
        <v>0</v>
      </c>
      <c r="BG56" s="121">
        <f t="shared" si="30"/>
        <v>0</v>
      </c>
      <c r="BH56" s="121">
        <f t="shared" si="30"/>
        <v>65000</v>
      </c>
      <c r="BI56" s="121">
        <f t="shared" si="30"/>
        <v>0</v>
      </c>
      <c r="BJ56" s="121">
        <f t="shared" si="30"/>
        <v>0</v>
      </c>
      <c r="BK56" s="121">
        <f t="shared" si="30"/>
        <v>0</v>
      </c>
      <c r="BL56" s="121">
        <f t="shared" si="30"/>
        <v>0</v>
      </c>
      <c r="BM56" s="121">
        <f t="shared" si="30"/>
        <v>0</v>
      </c>
      <c r="BN56" s="125">
        <f t="shared" si="30"/>
        <v>0</v>
      </c>
      <c r="BO56" s="121">
        <f t="shared" si="30"/>
        <v>0</v>
      </c>
      <c r="BP56" s="121">
        <f t="shared" si="30"/>
        <v>0</v>
      </c>
      <c r="BQ56" s="121">
        <f t="shared" si="30"/>
        <v>0</v>
      </c>
      <c r="BR56" s="126">
        <f t="shared" si="30"/>
        <v>0</v>
      </c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8"/>
      <c r="CG56" s="127"/>
      <c r="CH56" s="127"/>
      <c r="CI56" s="127"/>
      <c r="CJ56" s="127"/>
      <c r="CK56" s="127"/>
      <c r="CL56" s="121">
        <f t="shared" ref="CL56:CO64" si="31">CL16+CL26+CL36+CL46</f>
        <v>0</v>
      </c>
      <c r="CM56" s="121">
        <f t="shared" si="31"/>
        <v>0</v>
      </c>
      <c r="CN56" s="121">
        <f t="shared" si="31"/>
        <v>0</v>
      </c>
      <c r="CO56" s="121">
        <f t="shared" si="31"/>
        <v>0</v>
      </c>
      <c r="CP56" s="99"/>
      <c r="CQ56" s="99"/>
      <c r="CR56" s="99"/>
      <c r="CS56" s="99"/>
      <c r="CT56" s="99"/>
      <c r="CU56" s="99"/>
      <c r="CV56" s="99"/>
      <c r="CW56" s="99"/>
      <c r="CX56" s="99"/>
      <c r="CY56" s="99"/>
      <c r="CZ56" s="99"/>
      <c r="DA56" s="99"/>
      <c r="DB56" s="99"/>
      <c r="DC56" s="99"/>
      <c r="DD56" s="99"/>
      <c r="DE56" s="99"/>
      <c r="DF56" s="99"/>
      <c r="DG56" s="99"/>
      <c r="DH56" s="99"/>
      <c r="DI56" s="99"/>
      <c r="DJ56" s="99"/>
      <c r="DK56" s="99"/>
    </row>
    <row r="57" spans="1:115" hidden="1">
      <c r="A57" s="56"/>
      <c r="B57" s="122" t="s">
        <v>150</v>
      </c>
      <c r="C57" s="147"/>
      <c r="D57" s="125">
        <f t="shared" ref="D57:D64" si="32">D17+D27+D37+D47</f>
        <v>0</v>
      </c>
      <c r="E57" s="121"/>
      <c r="F57" s="121">
        <f t="shared" si="27"/>
        <v>0</v>
      </c>
      <c r="G57" s="121">
        <f t="shared" si="27"/>
        <v>0</v>
      </c>
      <c r="H57" s="121">
        <f t="shared" si="27"/>
        <v>0</v>
      </c>
      <c r="I57" s="121">
        <f t="shared" si="27"/>
        <v>0</v>
      </c>
      <c r="J57" s="121">
        <f t="shared" si="27"/>
        <v>0</v>
      </c>
      <c r="K57" s="121">
        <f t="shared" si="27"/>
        <v>0</v>
      </c>
      <c r="L57" s="121">
        <f t="shared" si="27"/>
        <v>0</v>
      </c>
      <c r="M57" s="121">
        <f t="shared" si="27"/>
        <v>0</v>
      </c>
      <c r="N57" s="121">
        <f t="shared" si="27"/>
        <v>0</v>
      </c>
      <c r="O57" s="121">
        <f t="shared" si="27"/>
        <v>0</v>
      </c>
      <c r="P57" s="121">
        <f t="shared" si="27"/>
        <v>0</v>
      </c>
      <c r="Q57" s="121">
        <f t="shared" si="27"/>
        <v>0</v>
      </c>
      <c r="R57" s="121">
        <f t="shared" si="27"/>
        <v>0</v>
      </c>
      <c r="S57" s="126">
        <f t="shared" si="27"/>
        <v>4209</v>
      </c>
      <c r="T57" s="123">
        <f t="shared" si="28"/>
        <v>0</v>
      </c>
      <c r="U57" s="121">
        <f t="shared" si="29"/>
        <v>0</v>
      </c>
      <c r="V57" s="121">
        <f t="shared" si="29"/>
        <v>0</v>
      </c>
      <c r="W57" s="121">
        <f t="shared" si="29"/>
        <v>0</v>
      </c>
      <c r="X57" s="121">
        <f t="shared" si="29"/>
        <v>0</v>
      </c>
      <c r="Y57" s="121">
        <f t="shared" si="29"/>
        <v>0</v>
      </c>
      <c r="Z57" s="121">
        <f t="shared" si="29"/>
        <v>0</v>
      </c>
      <c r="AA57" s="121">
        <f t="shared" si="29"/>
        <v>0</v>
      </c>
      <c r="AB57" s="121">
        <f t="shared" si="29"/>
        <v>0</v>
      </c>
      <c r="AC57" s="121">
        <f t="shared" si="29"/>
        <v>0</v>
      </c>
      <c r="AD57" s="121">
        <f t="shared" si="29"/>
        <v>0</v>
      </c>
      <c r="AE57" s="121">
        <f t="shared" si="29"/>
        <v>0</v>
      </c>
      <c r="AF57" s="121">
        <f t="shared" si="29"/>
        <v>0</v>
      </c>
      <c r="AG57" s="121">
        <f t="shared" si="29"/>
        <v>0</v>
      </c>
      <c r="AH57" s="121">
        <f t="shared" si="29"/>
        <v>0</v>
      </c>
      <c r="AI57" s="121">
        <f t="shared" si="29"/>
        <v>0</v>
      </c>
      <c r="AJ57" s="121">
        <f t="shared" si="29"/>
        <v>0</v>
      </c>
      <c r="AK57" s="121">
        <f t="shared" si="29"/>
        <v>0</v>
      </c>
      <c r="AL57" s="121">
        <f t="shared" si="29"/>
        <v>0</v>
      </c>
      <c r="AM57" s="121">
        <f t="shared" si="29"/>
        <v>0</v>
      </c>
      <c r="AN57" s="124"/>
      <c r="AO57" s="125">
        <f t="shared" si="30"/>
        <v>0</v>
      </c>
      <c r="AP57" s="121">
        <f t="shared" si="30"/>
        <v>134500</v>
      </c>
      <c r="AQ57" s="121">
        <f t="shared" si="30"/>
        <v>89000</v>
      </c>
      <c r="AR57" s="121">
        <f t="shared" si="30"/>
        <v>0</v>
      </c>
      <c r="AS57" s="121">
        <f t="shared" si="30"/>
        <v>0</v>
      </c>
      <c r="AT57" s="121">
        <f t="shared" si="30"/>
        <v>150000</v>
      </c>
      <c r="AU57" s="121">
        <f t="shared" si="30"/>
        <v>18400</v>
      </c>
      <c r="AV57" s="121">
        <f t="shared" si="30"/>
        <v>64000</v>
      </c>
      <c r="AW57" s="121">
        <f t="shared" si="30"/>
        <v>0</v>
      </c>
      <c r="AX57" s="121">
        <f t="shared" si="30"/>
        <v>0</v>
      </c>
      <c r="AY57" s="121">
        <f t="shared" si="30"/>
        <v>0</v>
      </c>
      <c r="AZ57" s="121">
        <f t="shared" si="30"/>
        <v>0</v>
      </c>
      <c r="BA57" s="121">
        <f t="shared" si="30"/>
        <v>66000</v>
      </c>
      <c r="BB57" s="121">
        <f t="shared" si="30"/>
        <v>0</v>
      </c>
      <c r="BC57" s="121">
        <f t="shared" si="30"/>
        <v>0</v>
      </c>
      <c r="BD57" s="121">
        <f t="shared" si="30"/>
        <v>0</v>
      </c>
      <c r="BE57" s="121">
        <f t="shared" si="30"/>
        <v>0</v>
      </c>
      <c r="BF57" s="121">
        <f t="shared" si="30"/>
        <v>0</v>
      </c>
      <c r="BG57" s="121">
        <f t="shared" si="30"/>
        <v>0</v>
      </c>
      <c r="BH57" s="121">
        <f t="shared" si="30"/>
        <v>323000</v>
      </c>
      <c r="BI57" s="121">
        <f t="shared" si="30"/>
        <v>170000</v>
      </c>
      <c r="BJ57" s="121">
        <f t="shared" si="30"/>
        <v>0</v>
      </c>
      <c r="BK57" s="121">
        <f t="shared" si="30"/>
        <v>123000</v>
      </c>
      <c r="BL57" s="121">
        <f t="shared" si="30"/>
        <v>0</v>
      </c>
      <c r="BM57" s="121">
        <f t="shared" si="30"/>
        <v>0</v>
      </c>
      <c r="BN57" s="125">
        <f t="shared" si="30"/>
        <v>0</v>
      </c>
      <c r="BO57" s="121">
        <f t="shared" si="30"/>
        <v>135500</v>
      </c>
      <c r="BP57" s="121">
        <f t="shared" si="30"/>
        <v>44400</v>
      </c>
      <c r="BQ57" s="121">
        <f t="shared" si="30"/>
        <v>0</v>
      </c>
      <c r="BR57" s="126">
        <f t="shared" si="30"/>
        <v>0</v>
      </c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8"/>
      <c r="CG57" s="127"/>
      <c r="CH57" s="127"/>
      <c r="CI57" s="127"/>
      <c r="CJ57" s="127"/>
      <c r="CK57" s="127"/>
      <c r="CL57" s="121">
        <f t="shared" si="31"/>
        <v>0</v>
      </c>
      <c r="CM57" s="121">
        <f t="shared" si="31"/>
        <v>0</v>
      </c>
      <c r="CN57" s="121">
        <f t="shared" si="31"/>
        <v>0</v>
      </c>
      <c r="CO57" s="121">
        <f t="shared" si="31"/>
        <v>0</v>
      </c>
      <c r="CP57" s="99"/>
      <c r="CQ57" s="99"/>
      <c r="CR57" s="99"/>
      <c r="CS57" s="99"/>
      <c r="CT57" s="99"/>
      <c r="CU57" s="99"/>
      <c r="CV57" s="99"/>
      <c r="CW57" s="99"/>
      <c r="CX57" s="99"/>
      <c r="CY57" s="99"/>
      <c r="CZ57" s="99"/>
      <c r="DA57" s="99"/>
      <c r="DB57" s="99"/>
      <c r="DC57" s="99"/>
      <c r="DD57" s="99"/>
      <c r="DE57" s="99"/>
      <c r="DF57" s="99"/>
      <c r="DG57" s="99"/>
      <c r="DH57" s="99"/>
      <c r="DI57" s="99"/>
      <c r="DJ57" s="99"/>
      <c r="DK57" s="99"/>
    </row>
    <row r="58" spans="1:115" hidden="1">
      <c r="A58" s="56"/>
      <c r="B58" s="122" t="s">
        <v>151</v>
      </c>
      <c r="C58" s="147"/>
      <c r="D58" s="125">
        <f t="shared" si="32"/>
        <v>0</v>
      </c>
      <c r="E58" s="121"/>
      <c r="F58" s="121">
        <f t="shared" si="27"/>
        <v>0</v>
      </c>
      <c r="G58" s="121">
        <f t="shared" si="27"/>
        <v>0</v>
      </c>
      <c r="H58" s="121">
        <f t="shared" si="27"/>
        <v>0</v>
      </c>
      <c r="I58" s="121">
        <f t="shared" si="27"/>
        <v>0</v>
      </c>
      <c r="J58" s="121">
        <f t="shared" si="27"/>
        <v>0</v>
      </c>
      <c r="K58" s="121">
        <f t="shared" si="27"/>
        <v>0</v>
      </c>
      <c r="L58" s="121">
        <f t="shared" si="27"/>
        <v>0</v>
      </c>
      <c r="M58" s="121">
        <f t="shared" si="27"/>
        <v>0</v>
      </c>
      <c r="N58" s="121">
        <f t="shared" si="27"/>
        <v>0</v>
      </c>
      <c r="O58" s="121">
        <f t="shared" si="27"/>
        <v>0</v>
      </c>
      <c r="P58" s="121">
        <f t="shared" si="27"/>
        <v>0</v>
      </c>
      <c r="Q58" s="121">
        <f t="shared" si="27"/>
        <v>0</v>
      </c>
      <c r="R58" s="121">
        <f t="shared" si="27"/>
        <v>0</v>
      </c>
      <c r="S58" s="126">
        <f t="shared" si="27"/>
        <v>0</v>
      </c>
      <c r="T58" s="123">
        <f t="shared" si="28"/>
        <v>0</v>
      </c>
      <c r="U58" s="121">
        <f t="shared" si="29"/>
        <v>0</v>
      </c>
      <c r="V58" s="121">
        <f t="shared" si="29"/>
        <v>0</v>
      </c>
      <c r="W58" s="121">
        <f t="shared" si="29"/>
        <v>0</v>
      </c>
      <c r="X58" s="121">
        <f t="shared" si="29"/>
        <v>0</v>
      </c>
      <c r="Y58" s="121">
        <f t="shared" si="29"/>
        <v>0</v>
      </c>
      <c r="Z58" s="121">
        <f t="shared" si="29"/>
        <v>0</v>
      </c>
      <c r="AA58" s="121">
        <f t="shared" si="29"/>
        <v>0</v>
      </c>
      <c r="AB58" s="121">
        <f t="shared" si="29"/>
        <v>0</v>
      </c>
      <c r="AC58" s="121">
        <f t="shared" si="29"/>
        <v>0</v>
      </c>
      <c r="AD58" s="121">
        <f t="shared" si="29"/>
        <v>0</v>
      </c>
      <c r="AE58" s="121">
        <f t="shared" si="29"/>
        <v>0</v>
      </c>
      <c r="AF58" s="121">
        <f t="shared" si="29"/>
        <v>0</v>
      </c>
      <c r="AG58" s="121">
        <f t="shared" si="29"/>
        <v>0</v>
      </c>
      <c r="AH58" s="121">
        <f t="shared" si="29"/>
        <v>0</v>
      </c>
      <c r="AI58" s="121">
        <f t="shared" si="29"/>
        <v>0</v>
      </c>
      <c r="AJ58" s="121">
        <f t="shared" si="29"/>
        <v>0</v>
      </c>
      <c r="AK58" s="121">
        <f t="shared" si="29"/>
        <v>0</v>
      </c>
      <c r="AL58" s="121">
        <f t="shared" si="29"/>
        <v>0</v>
      </c>
      <c r="AM58" s="121">
        <f t="shared" si="29"/>
        <v>0</v>
      </c>
      <c r="AN58" s="124"/>
      <c r="AO58" s="125">
        <f t="shared" si="30"/>
        <v>0</v>
      </c>
      <c r="AP58" s="121">
        <f t="shared" si="30"/>
        <v>117000</v>
      </c>
      <c r="AQ58" s="121">
        <f t="shared" si="30"/>
        <v>70000</v>
      </c>
      <c r="AR58" s="121">
        <f t="shared" si="30"/>
        <v>0</v>
      </c>
      <c r="AS58" s="121">
        <f t="shared" si="30"/>
        <v>0</v>
      </c>
      <c r="AT58" s="121">
        <f t="shared" si="30"/>
        <v>118000</v>
      </c>
      <c r="AU58" s="121">
        <f t="shared" si="30"/>
        <v>0</v>
      </c>
      <c r="AV58" s="121">
        <f t="shared" si="30"/>
        <v>59000</v>
      </c>
      <c r="AW58" s="121">
        <f t="shared" si="30"/>
        <v>0</v>
      </c>
      <c r="AX58" s="121">
        <f t="shared" si="30"/>
        <v>0</v>
      </c>
      <c r="AY58" s="121">
        <f t="shared" si="30"/>
        <v>0</v>
      </c>
      <c r="AZ58" s="121">
        <f t="shared" si="30"/>
        <v>0</v>
      </c>
      <c r="BA58" s="121">
        <f t="shared" si="30"/>
        <v>0</v>
      </c>
      <c r="BB58" s="121">
        <f t="shared" si="30"/>
        <v>0</v>
      </c>
      <c r="BC58" s="121">
        <f t="shared" si="30"/>
        <v>0</v>
      </c>
      <c r="BD58" s="121">
        <f t="shared" si="30"/>
        <v>0</v>
      </c>
      <c r="BE58" s="121">
        <f t="shared" si="30"/>
        <v>0</v>
      </c>
      <c r="BF58" s="121">
        <f t="shared" si="30"/>
        <v>0</v>
      </c>
      <c r="BG58" s="121">
        <f t="shared" si="30"/>
        <v>0</v>
      </c>
      <c r="BH58" s="121">
        <f t="shared" si="30"/>
        <v>65000</v>
      </c>
      <c r="BI58" s="121">
        <f t="shared" si="30"/>
        <v>0</v>
      </c>
      <c r="BJ58" s="121">
        <f t="shared" si="30"/>
        <v>0</v>
      </c>
      <c r="BK58" s="121">
        <f t="shared" si="30"/>
        <v>0</v>
      </c>
      <c r="BL58" s="121">
        <f t="shared" si="30"/>
        <v>0</v>
      </c>
      <c r="BM58" s="121">
        <f t="shared" si="30"/>
        <v>0</v>
      </c>
      <c r="BN58" s="125">
        <f t="shared" si="30"/>
        <v>0</v>
      </c>
      <c r="BO58" s="121">
        <f t="shared" si="30"/>
        <v>117000</v>
      </c>
      <c r="BP58" s="121">
        <f t="shared" si="30"/>
        <v>0</v>
      </c>
      <c r="BQ58" s="121">
        <f t="shared" si="30"/>
        <v>0</v>
      </c>
      <c r="BR58" s="126">
        <f t="shared" si="30"/>
        <v>0</v>
      </c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8"/>
      <c r="CG58" s="127"/>
      <c r="CH58" s="127"/>
      <c r="CI58" s="127"/>
      <c r="CJ58" s="127"/>
      <c r="CK58" s="127"/>
      <c r="CL58" s="121">
        <f t="shared" si="31"/>
        <v>0</v>
      </c>
      <c r="CM58" s="121">
        <f t="shared" si="31"/>
        <v>0</v>
      </c>
      <c r="CN58" s="121">
        <f t="shared" si="31"/>
        <v>70000</v>
      </c>
      <c r="CO58" s="121">
        <f t="shared" si="31"/>
        <v>0</v>
      </c>
      <c r="CP58" s="99"/>
      <c r="CQ58" s="99"/>
      <c r="CR58" s="99"/>
      <c r="CS58" s="99"/>
      <c r="CT58" s="99"/>
      <c r="CU58" s="99"/>
      <c r="CV58" s="99"/>
      <c r="CW58" s="99"/>
      <c r="CX58" s="99"/>
      <c r="CY58" s="99"/>
      <c r="CZ58" s="99"/>
      <c r="DA58" s="99"/>
      <c r="DB58" s="99"/>
      <c r="DC58" s="99"/>
      <c r="DD58" s="99"/>
      <c r="DE58" s="99"/>
      <c r="DF58" s="99"/>
      <c r="DG58" s="99"/>
      <c r="DH58" s="99"/>
      <c r="DI58" s="99"/>
      <c r="DJ58" s="99"/>
      <c r="DK58" s="99"/>
    </row>
    <row r="59" spans="1:115" hidden="1">
      <c r="A59" s="56"/>
      <c r="B59" s="122" t="s">
        <v>152</v>
      </c>
      <c r="C59" s="147"/>
      <c r="D59" s="125">
        <f t="shared" si="32"/>
        <v>0</v>
      </c>
      <c r="E59" s="121"/>
      <c r="F59" s="121">
        <f t="shared" si="27"/>
        <v>0</v>
      </c>
      <c r="G59" s="121">
        <f t="shared" si="27"/>
        <v>50000</v>
      </c>
      <c r="H59" s="121">
        <f t="shared" si="27"/>
        <v>0</v>
      </c>
      <c r="I59" s="121">
        <f t="shared" si="27"/>
        <v>0</v>
      </c>
      <c r="J59" s="121">
        <f t="shared" si="27"/>
        <v>0</v>
      </c>
      <c r="K59" s="121">
        <f t="shared" si="27"/>
        <v>0</v>
      </c>
      <c r="L59" s="121">
        <f t="shared" si="27"/>
        <v>0</v>
      </c>
      <c r="M59" s="121">
        <f t="shared" si="27"/>
        <v>0</v>
      </c>
      <c r="N59" s="121">
        <f t="shared" si="27"/>
        <v>0</v>
      </c>
      <c r="O59" s="121">
        <f t="shared" si="27"/>
        <v>0</v>
      </c>
      <c r="P59" s="121">
        <f t="shared" si="27"/>
        <v>0</v>
      </c>
      <c r="Q59" s="121">
        <f t="shared" si="27"/>
        <v>0</v>
      </c>
      <c r="R59" s="121">
        <f t="shared" si="27"/>
        <v>110000</v>
      </c>
      <c r="S59" s="126">
        <f t="shared" si="27"/>
        <v>0</v>
      </c>
      <c r="T59" s="123">
        <f t="shared" si="28"/>
        <v>452000</v>
      </c>
      <c r="U59" s="121">
        <f t="shared" si="29"/>
        <v>52000</v>
      </c>
      <c r="V59" s="121">
        <f t="shared" si="29"/>
        <v>8000</v>
      </c>
      <c r="W59" s="121">
        <f t="shared" si="29"/>
        <v>0</v>
      </c>
      <c r="X59" s="121">
        <f t="shared" si="29"/>
        <v>48000</v>
      </c>
      <c r="Y59" s="121">
        <f t="shared" si="29"/>
        <v>0</v>
      </c>
      <c r="Z59" s="121">
        <f t="shared" si="29"/>
        <v>85000</v>
      </c>
      <c r="AA59" s="121">
        <f t="shared" si="29"/>
        <v>0</v>
      </c>
      <c r="AB59" s="121">
        <f t="shared" si="29"/>
        <v>0</v>
      </c>
      <c r="AC59" s="121">
        <f t="shared" si="29"/>
        <v>0</v>
      </c>
      <c r="AD59" s="121">
        <f t="shared" si="29"/>
        <v>0</v>
      </c>
      <c r="AE59" s="121">
        <f t="shared" si="29"/>
        <v>0</v>
      </c>
      <c r="AF59" s="121">
        <f t="shared" si="29"/>
        <v>194000</v>
      </c>
      <c r="AG59" s="121">
        <f t="shared" si="29"/>
        <v>0</v>
      </c>
      <c r="AH59" s="121">
        <f t="shared" si="29"/>
        <v>0</v>
      </c>
      <c r="AI59" s="121">
        <f t="shared" si="29"/>
        <v>0</v>
      </c>
      <c r="AJ59" s="121">
        <f t="shared" si="29"/>
        <v>0</v>
      </c>
      <c r="AK59" s="121">
        <f t="shared" si="29"/>
        <v>65000</v>
      </c>
      <c r="AL59" s="121">
        <f t="shared" si="29"/>
        <v>0</v>
      </c>
      <c r="AM59" s="121">
        <f t="shared" si="29"/>
        <v>0</v>
      </c>
      <c r="AN59" s="124"/>
      <c r="AO59" s="125">
        <f t="shared" si="30"/>
        <v>0</v>
      </c>
      <c r="AP59" s="121">
        <f t="shared" si="30"/>
        <v>0</v>
      </c>
      <c r="AQ59" s="121">
        <f t="shared" si="30"/>
        <v>70000</v>
      </c>
      <c r="AR59" s="121">
        <f t="shared" si="30"/>
        <v>0</v>
      </c>
      <c r="AS59" s="121">
        <f t="shared" si="30"/>
        <v>0</v>
      </c>
      <c r="AT59" s="121">
        <f t="shared" si="30"/>
        <v>98000</v>
      </c>
      <c r="AU59" s="121">
        <f t="shared" si="30"/>
        <v>17000</v>
      </c>
      <c r="AV59" s="121">
        <f t="shared" si="30"/>
        <v>69000</v>
      </c>
      <c r="AW59" s="121">
        <f t="shared" si="30"/>
        <v>0</v>
      </c>
      <c r="AX59" s="121">
        <f t="shared" si="30"/>
        <v>0</v>
      </c>
      <c r="AY59" s="121">
        <f t="shared" si="30"/>
        <v>0</v>
      </c>
      <c r="AZ59" s="121">
        <f t="shared" si="30"/>
        <v>0</v>
      </c>
      <c r="BA59" s="121">
        <f t="shared" si="30"/>
        <v>83000</v>
      </c>
      <c r="BB59" s="121">
        <f t="shared" si="30"/>
        <v>0</v>
      </c>
      <c r="BC59" s="121">
        <f t="shared" si="30"/>
        <v>0</v>
      </c>
      <c r="BD59" s="121">
        <f t="shared" si="30"/>
        <v>0</v>
      </c>
      <c r="BE59" s="121">
        <f t="shared" si="30"/>
        <v>0</v>
      </c>
      <c r="BF59" s="121">
        <f t="shared" si="30"/>
        <v>0</v>
      </c>
      <c r="BG59" s="121">
        <f t="shared" si="30"/>
        <v>0</v>
      </c>
      <c r="BH59" s="121">
        <f t="shared" si="30"/>
        <v>0</v>
      </c>
      <c r="BI59" s="121">
        <f t="shared" si="30"/>
        <v>0</v>
      </c>
      <c r="BJ59" s="121">
        <f t="shared" si="30"/>
        <v>0</v>
      </c>
      <c r="BK59" s="121">
        <f t="shared" si="30"/>
        <v>0</v>
      </c>
      <c r="BL59" s="121">
        <f t="shared" si="30"/>
        <v>0</v>
      </c>
      <c r="BM59" s="121">
        <f t="shared" si="30"/>
        <v>0</v>
      </c>
      <c r="BN59" s="125">
        <f t="shared" si="30"/>
        <v>0</v>
      </c>
      <c r="BO59" s="121">
        <f t="shared" si="30"/>
        <v>0</v>
      </c>
      <c r="BP59" s="121">
        <f t="shared" si="30"/>
        <v>0</v>
      </c>
      <c r="BQ59" s="121">
        <f t="shared" si="30"/>
        <v>0</v>
      </c>
      <c r="BR59" s="126">
        <f t="shared" si="30"/>
        <v>0</v>
      </c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8"/>
      <c r="CG59" s="127"/>
      <c r="CH59" s="127"/>
      <c r="CI59" s="127"/>
      <c r="CJ59" s="127"/>
      <c r="CK59" s="127"/>
      <c r="CL59" s="121">
        <f t="shared" si="31"/>
        <v>0</v>
      </c>
      <c r="CM59" s="121">
        <f t="shared" si="31"/>
        <v>0</v>
      </c>
      <c r="CN59" s="121">
        <f t="shared" si="31"/>
        <v>0</v>
      </c>
      <c r="CO59" s="121">
        <f t="shared" si="31"/>
        <v>0</v>
      </c>
      <c r="CP59" s="99"/>
      <c r="CQ59" s="99"/>
      <c r="CR59" s="99"/>
      <c r="CS59" s="99"/>
      <c r="CT59" s="99"/>
      <c r="CU59" s="99"/>
      <c r="CV59" s="99"/>
      <c r="CW59" s="99"/>
      <c r="CX59" s="99"/>
      <c r="CY59" s="99"/>
      <c r="CZ59" s="99"/>
      <c r="DA59" s="99"/>
      <c r="DB59" s="99"/>
      <c r="DC59" s="99"/>
      <c r="DD59" s="99"/>
      <c r="DE59" s="99"/>
      <c r="DF59" s="99"/>
      <c r="DG59" s="99"/>
      <c r="DH59" s="99"/>
      <c r="DI59" s="99"/>
      <c r="DJ59" s="99"/>
      <c r="DK59" s="99"/>
    </row>
    <row r="60" spans="1:115" hidden="1">
      <c r="A60" s="56"/>
      <c r="B60" s="122" t="s">
        <v>153</v>
      </c>
      <c r="C60" s="147"/>
      <c r="D60" s="125">
        <f t="shared" si="32"/>
        <v>45000</v>
      </c>
      <c r="E60" s="121"/>
      <c r="F60" s="121">
        <f t="shared" si="27"/>
        <v>260000</v>
      </c>
      <c r="G60" s="121">
        <f t="shared" si="27"/>
        <v>205000</v>
      </c>
      <c r="H60" s="121">
        <f t="shared" si="27"/>
        <v>0</v>
      </c>
      <c r="I60" s="121">
        <f t="shared" si="27"/>
        <v>0</v>
      </c>
      <c r="J60" s="121">
        <f t="shared" si="27"/>
        <v>0</v>
      </c>
      <c r="K60" s="121">
        <f t="shared" si="27"/>
        <v>0</v>
      </c>
      <c r="L60" s="121">
        <f t="shared" si="27"/>
        <v>0</v>
      </c>
      <c r="M60" s="121">
        <f t="shared" si="27"/>
        <v>0</v>
      </c>
      <c r="N60" s="121">
        <f t="shared" si="27"/>
        <v>0</v>
      </c>
      <c r="O60" s="121">
        <f t="shared" si="27"/>
        <v>0</v>
      </c>
      <c r="P60" s="121">
        <f t="shared" si="27"/>
        <v>0</v>
      </c>
      <c r="Q60" s="121">
        <f t="shared" si="27"/>
        <v>0</v>
      </c>
      <c r="R60" s="121">
        <f t="shared" si="27"/>
        <v>6000</v>
      </c>
      <c r="S60" s="126">
        <f t="shared" si="27"/>
        <v>5107</v>
      </c>
      <c r="T60" s="123">
        <f t="shared" si="28"/>
        <v>180000</v>
      </c>
      <c r="U60" s="121">
        <f t="shared" si="29"/>
        <v>0</v>
      </c>
      <c r="V60" s="121">
        <f t="shared" si="29"/>
        <v>0</v>
      </c>
      <c r="W60" s="121">
        <f t="shared" si="29"/>
        <v>0</v>
      </c>
      <c r="X60" s="121">
        <f t="shared" si="29"/>
        <v>0</v>
      </c>
      <c r="Y60" s="121">
        <f t="shared" si="29"/>
        <v>0</v>
      </c>
      <c r="Z60" s="121">
        <f t="shared" si="29"/>
        <v>0</v>
      </c>
      <c r="AA60" s="121">
        <f t="shared" si="29"/>
        <v>0</v>
      </c>
      <c r="AB60" s="121">
        <f t="shared" si="29"/>
        <v>0</v>
      </c>
      <c r="AC60" s="121">
        <f t="shared" si="29"/>
        <v>0</v>
      </c>
      <c r="AD60" s="121">
        <f t="shared" si="29"/>
        <v>0</v>
      </c>
      <c r="AE60" s="121">
        <f t="shared" si="29"/>
        <v>0</v>
      </c>
      <c r="AF60" s="121">
        <f t="shared" si="29"/>
        <v>180000</v>
      </c>
      <c r="AG60" s="121">
        <f t="shared" si="29"/>
        <v>0</v>
      </c>
      <c r="AH60" s="121">
        <f t="shared" si="29"/>
        <v>0</v>
      </c>
      <c r="AI60" s="121">
        <f t="shared" si="29"/>
        <v>0</v>
      </c>
      <c r="AJ60" s="121">
        <f t="shared" si="29"/>
        <v>0</v>
      </c>
      <c r="AK60" s="121">
        <f t="shared" si="29"/>
        <v>0</v>
      </c>
      <c r="AL60" s="121">
        <f t="shared" si="29"/>
        <v>0</v>
      </c>
      <c r="AM60" s="121">
        <f t="shared" si="29"/>
        <v>0</v>
      </c>
      <c r="AN60" s="124"/>
      <c r="AO60" s="125">
        <f t="shared" si="30"/>
        <v>0</v>
      </c>
      <c r="AP60" s="121">
        <f t="shared" si="30"/>
        <v>120000</v>
      </c>
      <c r="AQ60" s="121">
        <f t="shared" si="30"/>
        <v>100000</v>
      </c>
      <c r="AR60" s="121">
        <f t="shared" si="30"/>
        <v>0</v>
      </c>
      <c r="AS60" s="121">
        <f t="shared" si="30"/>
        <v>0</v>
      </c>
      <c r="AT60" s="121">
        <f t="shared" si="30"/>
        <v>30000</v>
      </c>
      <c r="AU60" s="121">
        <f t="shared" si="30"/>
        <v>0</v>
      </c>
      <c r="AV60" s="121">
        <f t="shared" si="30"/>
        <v>60000</v>
      </c>
      <c r="AW60" s="121">
        <f t="shared" si="30"/>
        <v>0</v>
      </c>
      <c r="AX60" s="121">
        <f t="shared" si="30"/>
        <v>0</v>
      </c>
      <c r="AY60" s="121">
        <f t="shared" si="30"/>
        <v>0</v>
      </c>
      <c r="AZ60" s="121">
        <f t="shared" si="30"/>
        <v>0</v>
      </c>
      <c r="BA60" s="121">
        <f t="shared" si="30"/>
        <v>0</v>
      </c>
      <c r="BB60" s="121">
        <f t="shared" si="30"/>
        <v>0</v>
      </c>
      <c r="BC60" s="121">
        <f t="shared" si="30"/>
        <v>0</v>
      </c>
      <c r="BD60" s="121">
        <f t="shared" si="30"/>
        <v>0</v>
      </c>
      <c r="BE60" s="121">
        <f t="shared" si="30"/>
        <v>0</v>
      </c>
      <c r="BF60" s="121">
        <f t="shared" si="30"/>
        <v>0</v>
      </c>
      <c r="BG60" s="121">
        <f t="shared" si="30"/>
        <v>0</v>
      </c>
      <c r="BH60" s="121">
        <f t="shared" si="30"/>
        <v>296000</v>
      </c>
      <c r="BI60" s="121">
        <f t="shared" si="30"/>
        <v>470000</v>
      </c>
      <c r="BJ60" s="121">
        <f t="shared" si="30"/>
        <v>0</v>
      </c>
      <c r="BK60" s="121">
        <f t="shared" si="30"/>
        <v>0</v>
      </c>
      <c r="BL60" s="121">
        <f t="shared" si="30"/>
        <v>0</v>
      </c>
      <c r="BM60" s="121">
        <f t="shared" si="30"/>
        <v>0</v>
      </c>
      <c r="BN60" s="125">
        <f t="shared" si="30"/>
        <v>0</v>
      </c>
      <c r="BO60" s="121">
        <f t="shared" si="30"/>
        <v>0</v>
      </c>
      <c r="BP60" s="121">
        <f t="shared" si="30"/>
        <v>0</v>
      </c>
      <c r="BQ60" s="121">
        <f t="shared" si="30"/>
        <v>0</v>
      </c>
      <c r="BR60" s="126">
        <f t="shared" si="30"/>
        <v>0</v>
      </c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8"/>
      <c r="CG60" s="127"/>
      <c r="CH60" s="127"/>
      <c r="CI60" s="127"/>
      <c r="CJ60" s="127"/>
      <c r="CK60" s="127"/>
      <c r="CL60" s="121">
        <f t="shared" si="31"/>
        <v>0</v>
      </c>
      <c r="CM60" s="121">
        <f t="shared" si="31"/>
        <v>0</v>
      </c>
      <c r="CN60" s="121">
        <f t="shared" si="31"/>
        <v>98000</v>
      </c>
      <c r="CO60" s="121">
        <f t="shared" si="31"/>
        <v>0</v>
      </c>
      <c r="CP60" s="99"/>
      <c r="CQ60" s="99"/>
      <c r="CR60" s="99"/>
      <c r="CS60" s="99"/>
      <c r="CT60" s="99"/>
      <c r="CU60" s="99"/>
      <c r="CV60" s="99"/>
      <c r="CW60" s="99"/>
      <c r="CX60" s="99"/>
      <c r="CY60" s="99"/>
      <c r="CZ60" s="99"/>
      <c r="DA60" s="99"/>
      <c r="DB60" s="99"/>
      <c r="DC60" s="99"/>
      <c r="DD60" s="99"/>
      <c r="DE60" s="99"/>
      <c r="DF60" s="99"/>
      <c r="DG60" s="99"/>
      <c r="DH60" s="99"/>
      <c r="DI60" s="99"/>
      <c r="DJ60" s="99"/>
      <c r="DK60" s="99"/>
    </row>
    <row r="61" spans="1:115" hidden="1">
      <c r="A61" s="56"/>
      <c r="B61" s="122" t="s">
        <v>154</v>
      </c>
      <c r="C61" s="147"/>
      <c r="D61" s="125">
        <f t="shared" si="32"/>
        <v>0</v>
      </c>
      <c r="E61" s="121"/>
      <c r="F61" s="121">
        <f t="shared" si="27"/>
        <v>0</v>
      </c>
      <c r="G61" s="121">
        <f t="shared" si="27"/>
        <v>0</v>
      </c>
      <c r="H61" s="121">
        <f t="shared" si="27"/>
        <v>0</v>
      </c>
      <c r="I61" s="121">
        <f t="shared" si="27"/>
        <v>0</v>
      </c>
      <c r="J61" s="121">
        <f t="shared" si="27"/>
        <v>0</v>
      </c>
      <c r="K61" s="121">
        <f t="shared" si="27"/>
        <v>0</v>
      </c>
      <c r="L61" s="121">
        <f t="shared" si="27"/>
        <v>0</v>
      </c>
      <c r="M61" s="121">
        <f t="shared" si="27"/>
        <v>0</v>
      </c>
      <c r="N61" s="121">
        <f t="shared" si="27"/>
        <v>0</v>
      </c>
      <c r="O61" s="121">
        <f t="shared" si="27"/>
        <v>0</v>
      </c>
      <c r="P61" s="121">
        <f t="shared" si="27"/>
        <v>0</v>
      </c>
      <c r="Q61" s="121">
        <f t="shared" si="27"/>
        <v>0</v>
      </c>
      <c r="R61" s="121">
        <f t="shared" si="27"/>
        <v>0</v>
      </c>
      <c r="S61" s="126">
        <f t="shared" si="27"/>
        <v>0</v>
      </c>
      <c r="T61" s="123">
        <f t="shared" si="28"/>
        <v>320000</v>
      </c>
      <c r="U61" s="121">
        <f t="shared" si="29"/>
        <v>0</v>
      </c>
      <c r="V61" s="121">
        <f t="shared" si="29"/>
        <v>0</v>
      </c>
      <c r="W61" s="121">
        <f t="shared" si="29"/>
        <v>0</v>
      </c>
      <c r="X61" s="121">
        <f t="shared" si="29"/>
        <v>0</v>
      </c>
      <c r="Y61" s="121">
        <f t="shared" si="29"/>
        <v>0</v>
      </c>
      <c r="Z61" s="121">
        <f t="shared" si="29"/>
        <v>0</v>
      </c>
      <c r="AA61" s="121">
        <f t="shared" si="29"/>
        <v>0</v>
      </c>
      <c r="AB61" s="121">
        <f t="shared" si="29"/>
        <v>0</v>
      </c>
      <c r="AC61" s="121">
        <f t="shared" si="29"/>
        <v>0</v>
      </c>
      <c r="AD61" s="121">
        <f t="shared" si="29"/>
        <v>0</v>
      </c>
      <c r="AE61" s="121">
        <f t="shared" si="29"/>
        <v>0</v>
      </c>
      <c r="AF61" s="121">
        <f t="shared" si="29"/>
        <v>320000</v>
      </c>
      <c r="AG61" s="121">
        <f t="shared" si="29"/>
        <v>0</v>
      </c>
      <c r="AH61" s="121">
        <f t="shared" si="29"/>
        <v>0</v>
      </c>
      <c r="AI61" s="121">
        <f t="shared" si="29"/>
        <v>0</v>
      </c>
      <c r="AJ61" s="121">
        <f t="shared" si="29"/>
        <v>0</v>
      </c>
      <c r="AK61" s="121">
        <f t="shared" si="29"/>
        <v>0</v>
      </c>
      <c r="AL61" s="121">
        <f t="shared" si="29"/>
        <v>0</v>
      </c>
      <c r="AM61" s="121">
        <f t="shared" si="29"/>
        <v>0</v>
      </c>
      <c r="AN61" s="124"/>
      <c r="AO61" s="125">
        <f t="shared" si="30"/>
        <v>0</v>
      </c>
      <c r="AP61" s="121">
        <f t="shared" si="30"/>
        <v>0</v>
      </c>
      <c r="AQ61" s="121">
        <f t="shared" si="30"/>
        <v>100000</v>
      </c>
      <c r="AR61" s="121">
        <f t="shared" si="30"/>
        <v>0</v>
      </c>
      <c r="AS61" s="121">
        <f t="shared" si="30"/>
        <v>0</v>
      </c>
      <c r="AT61" s="121">
        <f t="shared" si="30"/>
        <v>141000</v>
      </c>
      <c r="AU61" s="121">
        <f t="shared" si="30"/>
        <v>0</v>
      </c>
      <c r="AV61" s="121">
        <f t="shared" si="30"/>
        <v>66000</v>
      </c>
      <c r="AW61" s="121">
        <f t="shared" si="30"/>
        <v>0</v>
      </c>
      <c r="AX61" s="121">
        <f t="shared" si="30"/>
        <v>0</v>
      </c>
      <c r="AY61" s="121">
        <f t="shared" si="30"/>
        <v>0</v>
      </c>
      <c r="AZ61" s="121">
        <f t="shared" si="30"/>
        <v>0</v>
      </c>
      <c r="BA61" s="121">
        <f t="shared" si="30"/>
        <v>100000</v>
      </c>
      <c r="BB61" s="121">
        <f t="shared" si="30"/>
        <v>0</v>
      </c>
      <c r="BC61" s="121">
        <f t="shared" si="30"/>
        <v>0</v>
      </c>
      <c r="BD61" s="121">
        <f t="shared" si="30"/>
        <v>0</v>
      </c>
      <c r="BE61" s="121">
        <f t="shared" si="30"/>
        <v>0</v>
      </c>
      <c r="BF61" s="121">
        <f t="shared" si="30"/>
        <v>0</v>
      </c>
      <c r="BG61" s="121">
        <f t="shared" si="30"/>
        <v>0</v>
      </c>
      <c r="BH61" s="121">
        <f t="shared" si="30"/>
        <v>350000</v>
      </c>
      <c r="BI61" s="121">
        <f t="shared" si="30"/>
        <v>0</v>
      </c>
      <c r="BJ61" s="121">
        <f t="shared" si="30"/>
        <v>0</v>
      </c>
      <c r="BK61" s="121">
        <f t="shared" si="30"/>
        <v>0</v>
      </c>
      <c r="BL61" s="121">
        <f t="shared" si="30"/>
        <v>0</v>
      </c>
      <c r="BM61" s="121">
        <f t="shared" si="30"/>
        <v>0</v>
      </c>
      <c r="BN61" s="125">
        <f t="shared" si="30"/>
        <v>0</v>
      </c>
      <c r="BO61" s="121">
        <f t="shared" si="30"/>
        <v>0</v>
      </c>
      <c r="BP61" s="121">
        <f t="shared" si="30"/>
        <v>0</v>
      </c>
      <c r="BQ61" s="121">
        <f t="shared" si="30"/>
        <v>0</v>
      </c>
      <c r="BR61" s="126">
        <f t="shared" si="30"/>
        <v>0</v>
      </c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8"/>
      <c r="CG61" s="127"/>
      <c r="CH61" s="127"/>
      <c r="CI61" s="127"/>
      <c r="CJ61" s="127"/>
      <c r="CK61" s="127"/>
      <c r="CL61" s="121">
        <f t="shared" si="31"/>
        <v>0</v>
      </c>
      <c r="CM61" s="121">
        <f t="shared" si="31"/>
        <v>0</v>
      </c>
      <c r="CN61" s="121">
        <f t="shared" si="31"/>
        <v>0</v>
      </c>
      <c r="CO61" s="121">
        <f t="shared" si="31"/>
        <v>0</v>
      </c>
      <c r="CP61" s="99"/>
      <c r="CQ61" s="99"/>
      <c r="CR61" s="99"/>
      <c r="CS61" s="99"/>
      <c r="CT61" s="99"/>
      <c r="CU61" s="99"/>
      <c r="CV61" s="99"/>
      <c r="CW61" s="99"/>
      <c r="CX61" s="99"/>
      <c r="CY61" s="99"/>
      <c r="CZ61" s="99"/>
      <c r="DA61" s="99"/>
      <c r="DB61" s="99"/>
      <c r="DC61" s="99"/>
      <c r="DD61" s="99"/>
      <c r="DE61" s="99"/>
      <c r="DF61" s="99"/>
      <c r="DG61" s="99"/>
      <c r="DH61" s="99"/>
      <c r="DI61" s="99"/>
      <c r="DJ61" s="99"/>
      <c r="DK61" s="99"/>
    </row>
    <row r="62" spans="1:115" hidden="1">
      <c r="A62" s="56"/>
      <c r="B62" s="122" t="s">
        <v>155</v>
      </c>
      <c r="C62" s="147"/>
      <c r="D62" s="125">
        <f t="shared" si="32"/>
        <v>0</v>
      </c>
      <c r="E62" s="121"/>
      <c r="F62" s="121">
        <f t="shared" si="27"/>
        <v>0</v>
      </c>
      <c r="G62" s="121">
        <f t="shared" si="27"/>
        <v>0</v>
      </c>
      <c r="H62" s="121">
        <f t="shared" si="27"/>
        <v>0</v>
      </c>
      <c r="I62" s="121">
        <f t="shared" si="27"/>
        <v>0</v>
      </c>
      <c r="J62" s="121">
        <f t="shared" si="27"/>
        <v>0</v>
      </c>
      <c r="K62" s="121">
        <f t="shared" si="27"/>
        <v>0</v>
      </c>
      <c r="L62" s="121">
        <f t="shared" si="27"/>
        <v>0</v>
      </c>
      <c r="M62" s="121">
        <f t="shared" si="27"/>
        <v>0</v>
      </c>
      <c r="N62" s="121">
        <f t="shared" si="27"/>
        <v>0</v>
      </c>
      <c r="O62" s="121">
        <f t="shared" si="27"/>
        <v>0</v>
      </c>
      <c r="P62" s="121">
        <f t="shared" si="27"/>
        <v>0</v>
      </c>
      <c r="Q62" s="121">
        <f t="shared" si="27"/>
        <v>0</v>
      </c>
      <c r="R62" s="121">
        <f t="shared" si="27"/>
        <v>0</v>
      </c>
      <c r="S62" s="126">
        <f t="shared" si="27"/>
        <v>4704.99</v>
      </c>
      <c r="T62" s="123">
        <f t="shared" si="28"/>
        <v>0</v>
      </c>
      <c r="U62" s="121">
        <f t="shared" si="29"/>
        <v>0</v>
      </c>
      <c r="V62" s="121">
        <f t="shared" si="29"/>
        <v>0</v>
      </c>
      <c r="W62" s="121">
        <f t="shared" si="29"/>
        <v>0</v>
      </c>
      <c r="X62" s="121">
        <f t="shared" si="29"/>
        <v>0</v>
      </c>
      <c r="Y62" s="121">
        <f t="shared" si="29"/>
        <v>0</v>
      </c>
      <c r="Z62" s="121">
        <f t="shared" si="29"/>
        <v>0</v>
      </c>
      <c r="AA62" s="121">
        <f t="shared" si="29"/>
        <v>0</v>
      </c>
      <c r="AB62" s="121">
        <f t="shared" si="29"/>
        <v>0</v>
      </c>
      <c r="AC62" s="121">
        <f t="shared" si="29"/>
        <v>0</v>
      </c>
      <c r="AD62" s="121">
        <f t="shared" si="29"/>
        <v>0</v>
      </c>
      <c r="AE62" s="121">
        <f t="shared" si="29"/>
        <v>0</v>
      </c>
      <c r="AF62" s="121">
        <f t="shared" si="29"/>
        <v>0</v>
      </c>
      <c r="AG62" s="121">
        <f t="shared" si="29"/>
        <v>0</v>
      </c>
      <c r="AH62" s="121">
        <f t="shared" si="29"/>
        <v>0</v>
      </c>
      <c r="AI62" s="121">
        <f t="shared" si="29"/>
        <v>0</v>
      </c>
      <c r="AJ62" s="121">
        <f t="shared" si="29"/>
        <v>0</v>
      </c>
      <c r="AK62" s="121">
        <f t="shared" si="29"/>
        <v>0</v>
      </c>
      <c r="AL62" s="121">
        <f t="shared" si="29"/>
        <v>0</v>
      </c>
      <c r="AM62" s="121">
        <f t="shared" si="29"/>
        <v>0</v>
      </c>
      <c r="AN62" s="124"/>
      <c r="AO62" s="125">
        <f t="shared" si="30"/>
        <v>0</v>
      </c>
      <c r="AP62" s="121">
        <f t="shared" si="30"/>
        <v>24000</v>
      </c>
      <c r="AQ62" s="121">
        <f t="shared" si="30"/>
        <v>98400</v>
      </c>
      <c r="AR62" s="121">
        <f t="shared" si="30"/>
        <v>0</v>
      </c>
      <c r="AS62" s="121">
        <f t="shared" si="30"/>
        <v>0</v>
      </c>
      <c r="AT62" s="121">
        <f t="shared" si="30"/>
        <v>0</v>
      </c>
      <c r="AU62" s="121">
        <f t="shared" si="30"/>
        <v>0</v>
      </c>
      <c r="AV62" s="121">
        <f t="shared" si="30"/>
        <v>66000</v>
      </c>
      <c r="AW62" s="121">
        <f t="shared" si="30"/>
        <v>0</v>
      </c>
      <c r="AX62" s="121">
        <f t="shared" si="30"/>
        <v>0</v>
      </c>
      <c r="AY62" s="121">
        <f t="shared" si="30"/>
        <v>0</v>
      </c>
      <c r="AZ62" s="121">
        <f t="shared" si="30"/>
        <v>0</v>
      </c>
      <c r="BA62" s="121">
        <f t="shared" si="30"/>
        <v>0</v>
      </c>
      <c r="BB62" s="121">
        <f t="shared" si="30"/>
        <v>0</v>
      </c>
      <c r="BC62" s="121">
        <f t="shared" si="30"/>
        <v>0</v>
      </c>
      <c r="BD62" s="121">
        <f t="shared" si="30"/>
        <v>0</v>
      </c>
      <c r="BE62" s="121">
        <f t="shared" si="30"/>
        <v>0</v>
      </c>
      <c r="BF62" s="121">
        <f t="shared" si="30"/>
        <v>0</v>
      </c>
      <c r="BG62" s="121">
        <f t="shared" si="30"/>
        <v>0</v>
      </c>
      <c r="BH62" s="121">
        <f t="shared" si="30"/>
        <v>304000</v>
      </c>
      <c r="BI62" s="121">
        <f t="shared" si="30"/>
        <v>0</v>
      </c>
      <c r="BJ62" s="121">
        <f t="shared" si="30"/>
        <v>0</v>
      </c>
      <c r="BK62" s="121">
        <f t="shared" si="30"/>
        <v>0</v>
      </c>
      <c r="BL62" s="121">
        <f t="shared" si="30"/>
        <v>0</v>
      </c>
      <c r="BM62" s="121">
        <f t="shared" si="30"/>
        <v>0</v>
      </c>
      <c r="BN62" s="125">
        <f t="shared" si="30"/>
        <v>0</v>
      </c>
      <c r="BO62" s="121">
        <f t="shared" si="30"/>
        <v>0</v>
      </c>
      <c r="BP62" s="121">
        <f t="shared" si="30"/>
        <v>0</v>
      </c>
      <c r="BQ62" s="121">
        <f t="shared" si="30"/>
        <v>0</v>
      </c>
      <c r="BR62" s="126">
        <f t="shared" si="30"/>
        <v>0</v>
      </c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8"/>
      <c r="CG62" s="127"/>
      <c r="CH62" s="127"/>
      <c r="CI62" s="127"/>
      <c r="CJ62" s="127"/>
      <c r="CK62" s="127"/>
      <c r="CL62" s="121">
        <f t="shared" si="31"/>
        <v>0</v>
      </c>
      <c r="CM62" s="121">
        <f t="shared" si="31"/>
        <v>0</v>
      </c>
      <c r="CN62" s="121">
        <f t="shared" si="31"/>
        <v>0</v>
      </c>
      <c r="CO62" s="121">
        <f t="shared" si="31"/>
        <v>0</v>
      </c>
      <c r="CP62" s="99"/>
      <c r="CQ62" s="99"/>
      <c r="CR62" s="99"/>
      <c r="CS62" s="99"/>
      <c r="CT62" s="99"/>
      <c r="CU62" s="99"/>
      <c r="CV62" s="99"/>
      <c r="CW62" s="99"/>
      <c r="CX62" s="99"/>
      <c r="CY62" s="99"/>
      <c r="CZ62" s="99"/>
      <c r="DA62" s="99"/>
      <c r="DB62" s="99"/>
      <c r="DC62" s="99"/>
      <c r="DD62" s="99"/>
      <c r="DE62" s="99"/>
      <c r="DF62" s="99"/>
      <c r="DG62" s="99"/>
      <c r="DH62" s="99"/>
      <c r="DI62" s="99"/>
      <c r="DJ62" s="99"/>
      <c r="DK62" s="99"/>
    </row>
    <row r="63" spans="1:115" hidden="1">
      <c r="A63" s="56"/>
      <c r="B63" s="122" t="s">
        <v>156</v>
      </c>
      <c r="C63" s="147"/>
      <c r="D63" s="125">
        <f t="shared" si="32"/>
        <v>0</v>
      </c>
      <c r="E63" s="121"/>
      <c r="F63" s="121">
        <f t="shared" si="27"/>
        <v>0</v>
      </c>
      <c r="G63" s="121">
        <f t="shared" si="27"/>
        <v>0</v>
      </c>
      <c r="H63" s="121">
        <f t="shared" si="27"/>
        <v>0</v>
      </c>
      <c r="I63" s="121">
        <f t="shared" si="27"/>
        <v>0</v>
      </c>
      <c r="J63" s="121">
        <f t="shared" si="27"/>
        <v>0</v>
      </c>
      <c r="K63" s="121">
        <f t="shared" si="27"/>
        <v>0</v>
      </c>
      <c r="L63" s="121">
        <f t="shared" si="27"/>
        <v>0</v>
      </c>
      <c r="M63" s="121">
        <f t="shared" si="27"/>
        <v>0</v>
      </c>
      <c r="N63" s="121">
        <f t="shared" si="27"/>
        <v>0</v>
      </c>
      <c r="O63" s="121">
        <f t="shared" si="27"/>
        <v>0</v>
      </c>
      <c r="P63" s="121">
        <f t="shared" si="27"/>
        <v>0</v>
      </c>
      <c r="Q63" s="121">
        <f t="shared" si="27"/>
        <v>0</v>
      </c>
      <c r="R63" s="121">
        <f t="shared" si="27"/>
        <v>0</v>
      </c>
      <c r="S63" s="126">
        <f t="shared" si="27"/>
        <v>0</v>
      </c>
      <c r="T63" s="123">
        <f t="shared" si="28"/>
        <v>0</v>
      </c>
      <c r="U63" s="121">
        <f t="shared" si="29"/>
        <v>0</v>
      </c>
      <c r="V63" s="121">
        <f t="shared" si="29"/>
        <v>0</v>
      </c>
      <c r="W63" s="121">
        <f t="shared" si="29"/>
        <v>0</v>
      </c>
      <c r="X63" s="121">
        <f t="shared" si="29"/>
        <v>0</v>
      </c>
      <c r="Y63" s="121">
        <f t="shared" si="29"/>
        <v>0</v>
      </c>
      <c r="Z63" s="121">
        <f t="shared" si="29"/>
        <v>0</v>
      </c>
      <c r="AA63" s="121">
        <f t="shared" si="29"/>
        <v>0</v>
      </c>
      <c r="AB63" s="121">
        <f t="shared" si="29"/>
        <v>0</v>
      </c>
      <c r="AC63" s="121">
        <f t="shared" si="29"/>
        <v>0</v>
      </c>
      <c r="AD63" s="121">
        <f t="shared" si="29"/>
        <v>0</v>
      </c>
      <c r="AE63" s="121">
        <f t="shared" si="29"/>
        <v>0</v>
      </c>
      <c r="AF63" s="121">
        <f t="shared" si="29"/>
        <v>0</v>
      </c>
      <c r="AG63" s="121">
        <f t="shared" si="29"/>
        <v>0</v>
      </c>
      <c r="AH63" s="121">
        <f t="shared" si="29"/>
        <v>0</v>
      </c>
      <c r="AI63" s="121">
        <f t="shared" si="29"/>
        <v>0</v>
      </c>
      <c r="AJ63" s="121">
        <f t="shared" si="29"/>
        <v>0</v>
      </c>
      <c r="AK63" s="121">
        <f t="shared" si="29"/>
        <v>0</v>
      </c>
      <c r="AL63" s="121">
        <f t="shared" si="29"/>
        <v>0</v>
      </c>
      <c r="AM63" s="121">
        <f t="shared" si="29"/>
        <v>0</v>
      </c>
      <c r="AN63" s="124"/>
      <c r="AO63" s="125">
        <f t="shared" si="30"/>
        <v>0</v>
      </c>
      <c r="AP63" s="121">
        <f t="shared" si="30"/>
        <v>115000</v>
      </c>
      <c r="AQ63" s="121">
        <f t="shared" si="30"/>
        <v>110000</v>
      </c>
      <c r="AR63" s="121">
        <f t="shared" si="30"/>
        <v>0</v>
      </c>
      <c r="AS63" s="121">
        <f t="shared" si="30"/>
        <v>0</v>
      </c>
      <c r="AT63" s="121">
        <f t="shared" si="30"/>
        <v>118000</v>
      </c>
      <c r="AU63" s="121">
        <f t="shared" si="30"/>
        <v>60000</v>
      </c>
      <c r="AV63" s="121">
        <f t="shared" si="30"/>
        <v>58000</v>
      </c>
      <c r="AW63" s="121">
        <f t="shared" si="30"/>
        <v>0</v>
      </c>
      <c r="AX63" s="121">
        <f t="shared" si="30"/>
        <v>0</v>
      </c>
      <c r="AY63" s="121">
        <f t="shared" si="30"/>
        <v>0</v>
      </c>
      <c r="AZ63" s="121">
        <f t="shared" si="30"/>
        <v>0</v>
      </c>
      <c r="BA63" s="121">
        <f t="shared" si="30"/>
        <v>115000</v>
      </c>
      <c r="BB63" s="121">
        <f t="shared" si="30"/>
        <v>0</v>
      </c>
      <c r="BC63" s="121">
        <f t="shared" si="30"/>
        <v>0</v>
      </c>
      <c r="BD63" s="121">
        <f t="shared" si="30"/>
        <v>0</v>
      </c>
      <c r="BE63" s="121">
        <f t="shared" si="30"/>
        <v>0</v>
      </c>
      <c r="BF63" s="121">
        <f t="shared" si="30"/>
        <v>0</v>
      </c>
      <c r="BG63" s="121">
        <f t="shared" si="30"/>
        <v>0</v>
      </c>
      <c r="BH63" s="121">
        <f t="shared" si="30"/>
        <v>260000</v>
      </c>
      <c r="BI63" s="121">
        <f t="shared" si="30"/>
        <v>0</v>
      </c>
      <c r="BJ63" s="121">
        <f t="shared" si="30"/>
        <v>0</v>
      </c>
      <c r="BK63" s="121">
        <f t="shared" si="30"/>
        <v>0</v>
      </c>
      <c r="BL63" s="121">
        <f t="shared" si="30"/>
        <v>0</v>
      </c>
      <c r="BM63" s="121">
        <f t="shared" si="30"/>
        <v>0</v>
      </c>
      <c r="BN63" s="125">
        <f t="shared" si="30"/>
        <v>0</v>
      </c>
      <c r="BO63" s="121">
        <f t="shared" si="30"/>
        <v>0</v>
      </c>
      <c r="BP63" s="121">
        <f t="shared" si="30"/>
        <v>0</v>
      </c>
      <c r="BQ63" s="121">
        <f t="shared" si="30"/>
        <v>0</v>
      </c>
      <c r="BR63" s="126">
        <f t="shared" si="30"/>
        <v>0</v>
      </c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8"/>
      <c r="CG63" s="127"/>
      <c r="CH63" s="127"/>
      <c r="CI63" s="127"/>
      <c r="CJ63" s="127"/>
      <c r="CK63" s="127"/>
      <c r="CL63" s="121">
        <f t="shared" si="31"/>
        <v>0</v>
      </c>
      <c r="CM63" s="121">
        <f t="shared" si="31"/>
        <v>0</v>
      </c>
      <c r="CN63" s="121">
        <f t="shared" si="31"/>
        <v>0</v>
      </c>
      <c r="CO63" s="121">
        <f t="shared" si="31"/>
        <v>0</v>
      </c>
      <c r="CP63" s="99"/>
      <c r="CQ63" s="99"/>
      <c r="CR63" s="99"/>
      <c r="CS63" s="99"/>
      <c r="CT63" s="99"/>
      <c r="CU63" s="99"/>
      <c r="CV63" s="99"/>
      <c r="CW63" s="99"/>
      <c r="CX63" s="99"/>
      <c r="CY63" s="99"/>
      <c r="CZ63" s="99"/>
      <c r="DA63" s="99"/>
      <c r="DB63" s="99"/>
      <c r="DC63" s="99"/>
      <c r="DD63" s="99"/>
      <c r="DE63" s="99"/>
      <c r="DF63" s="99"/>
      <c r="DG63" s="99"/>
      <c r="DH63" s="99"/>
      <c r="DI63" s="99"/>
      <c r="DJ63" s="99"/>
      <c r="DK63" s="99"/>
    </row>
    <row r="64" spans="1:115" hidden="1">
      <c r="A64" s="56"/>
      <c r="B64" s="122" t="s">
        <v>157</v>
      </c>
      <c r="C64" s="147"/>
      <c r="D64" s="125">
        <f t="shared" si="32"/>
        <v>0</v>
      </c>
      <c r="E64" s="121"/>
      <c r="F64" s="121">
        <f t="shared" si="27"/>
        <v>0</v>
      </c>
      <c r="G64" s="121">
        <f t="shared" si="27"/>
        <v>0</v>
      </c>
      <c r="H64" s="121">
        <f t="shared" si="27"/>
        <v>0</v>
      </c>
      <c r="I64" s="121">
        <f t="shared" si="27"/>
        <v>0</v>
      </c>
      <c r="J64" s="121">
        <f t="shared" si="27"/>
        <v>0</v>
      </c>
      <c r="K64" s="121">
        <f t="shared" si="27"/>
        <v>0</v>
      </c>
      <c r="L64" s="121">
        <f t="shared" si="27"/>
        <v>0</v>
      </c>
      <c r="M64" s="121">
        <f t="shared" si="27"/>
        <v>0</v>
      </c>
      <c r="N64" s="121">
        <f t="shared" si="27"/>
        <v>0</v>
      </c>
      <c r="O64" s="121">
        <f t="shared" si="27"/>
        <v>0</v>
      </c>
      <c r="P64" s="121">
        <f t="shared" si="27"/>
        <v>0</v>
      </c>
      <c r="Q64" s="121">
        <f t="shared" si="27"/>
        <v>0</v>
      </c>
      <c r="R64" s="121">
        <f t="shared" si="27"/>
        <v>0</v>
      </c>
      <c r="S64" s="126">
        <f t="shared" si="27"/>
        <v>0</v>
      </c>
      <c r="T64" s="123">
        <f t="shared" si="28"/>
        <v>0</v>
      </c>
      <c r="U64" s="121">
        <f t="shared" si="29"/>
        <v>0</v>
      </c>
      <c r="V64" s="121">
        <f t="shared" si="29"/>
        <v>0</v>
      </c>
      <c r="W64" s="121">
        <f t="shared" si="29"/>
        <v>0</v>
      </c>
      <c r="X64" s="121">
        <f t="shared" si="29"/>
        <v>0</v>
      </c>
      <c r="Y64" s="121">
        <f t="shared" si="29"/>
        <v>0</v>
      </c>
      <c r="Z64" s="121">
        <f t="shared" si="29"/>
        <v>0</v>
      </c>
      <c r="AA64" s="121">
        <f t="shared" si="29"/>
        <v>0</v>
      </c>
      <c r="AB64" s="121">
        <f t="shared" si="29"/>
        <v>0</v>
      </c>
      <c r="AC64" s="121">
        <f t="shared" si="29"/>
        <v>0</v>
      </c>
      <c r="AD64" s="121">
        <f t="shared" si="29"/>
        <v>0</v>
      </c>
      <c r="AE64" s="121">
        <f t="shared" si="29"/>
        <v>0</v>
      </c>
      <c r="AF64" s="121">
        <f t="shared" si="29"/>
        <v>0</v>
      </c>
      <c r="AG64" s="121">
        <f t="shared" si="29"/>
        <v>0</v>
      </c>
      <c r="AH64" s="121">
        <f t="shared" si="29"/>
        <v>0</v>
      </c>
      <c r="AI64" s="121">
        <f t="shared" si="29"/>
        <v>0</v>
      </c>
      <c r="AJ64" s="121">
        <f t="shared" si="29"/>
        <v>0</v>
      </c>
      <c r="AK64" s="121">
        <f t="shared" si="29"/>
        <v>0</v>
      </c>
      <c r="AL64" s="121">
        <f t="shared" si="29"/>
        <v>0</v>
      </c>
      <c r="AM64" s="121">
        <f t="shared" si="29"/>
        <v>0</v>
      </c>
      <c r="AN64" s="124"/>
      <c r="AO64" s="125">
        <f t="shared" si="30"/>
        <v>0</v>
      </c>
      <c r="AP64" s="121">
        <f t="shared" si="30"/>
        <v>100000</v>
      </c>
      <c r="AQ64" s="121">
        <f t="shared" si="30"/>
        <v>92000</v>
      </c>
      <c r="AR64" s="121">
        <f t="shared" si="30"/>
        <v>0</v>
      </c>
      <c r="AS64" s="121">
        <f t="shared" si="30"/>
        <v>0</v>
      </c>
      <c r="AT64" s="121">
        <f t="shared" si="30"/>
        <v>0</v>
      </c>
      <c r="AU64" s="121">
        <f t="shared" si="30"/>
        <v>0</v>
      </c>
      <c r="AV64" s="121">
        <f t="shared" si="30"/>
        <v>60000</v>
      </c>
      <c r="AW64" s="121">
        <f t="shared" si="30"/>
        <v>0</v>
      </c>
      <c r="AX64" s="121">
        <f t="shared" si="30"/>
        <v>0</v>
      </c>
      <c r="AY64" s="121">
        <f t="shared" si="30"/>
        <v>0</v>
      </c>
      <c r="AZ64" s="121">
        <f t="shared" si="30"/>
        <v>0</v>
      </c>
      <c r="BA64" s="121">
        <f t="shared" si="30"/>
        <v>0</v>
      </c>
      <c r="BB64" s="121">
        <f t="shared" si="30"/>
        <v>0</v>
      </c>
      <c r="BC64" s="121">
        <f t="shared" si="30"/>
        <v>0</v>
      </c>
      <c r="BD64" s="121">
        <f t="shared" ref="BD64:BR64" si="33">BD24+BD34+BD44+BD54</f>
        <v>0</v>
      </c>
      <c r="BE64" s="121">
        <f t="shared" si="33"/>
        <v>0</v>
      </c>
      <c r="BF64" s="121">
        <f t="shared" si="33"/>
        <v>0</v>
      </c>
      <c r="BG64" s="121">
        <f t="shared" si="33"/>
        <v>48000</v>
      </c>
      <c r="BH64" s="121">
        <f t="shared" si="33"/>
        <v>0</v>
      </c>
      <c r="BI64" s="121">
        <f t="shared" si="33"/>
        <v>0</v>
      </c>
      <c r="BJ64" s="121">
        <f t="shared" si="33"/>
        <v>0</v>
      </c>
      <c r="BK64" s="121">
        <f t="shared" si="33"/>
        <v>0</v>
      </c>
      <c r="BL64" s="121">
        <f t="shared" si="33"/>
        <v>0</v>
      </c>
      <c r="BM64" s="121">
        <f t="shared" si="33"/>
        <v>0</v>
      </c>
      <c r="BN64" s="125">
        <f t="shared" si="33"/>
        <v>0</v>
      </c>
      <c r="BO64" s="121">
        <f t="shared" si="33"/>
        <v>100000</v>
      </c>
      <c r="BP64" s="121">
        <f t="shared" si="33"/>
        <v>92000</v>
      </c>
      <c r="BQ64" s="121">
        <f t="shared" si="33"/>
        <v>0</v>
      </c>
      <c r="BR64" s="126">
        <f t="shared" si="33"/>
        <v>0</v>
      </c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8"/>
      <c r="CG64" s="127"/>
      <c r="CH64" s="127"/>
      <c r="CI64" s="127"/>
      <c r="CJ64" s="127"/>
      <c r="CK64" s="127"/>
      <c r="CL64" s="121">
        <f t="shared" si="31"/>
        <v>0</v>
      </c>
      <c r="CM64" s="121">
        <f t="shared" si="31"/>
        <v>98000</v>
      </c>
      <c r="CN64" s="121">
        <f t="shared" si="31"/>
        <v>91000</v>
      </c>
      <c r="CO64" s="121">
        <f t="shared" si="31"/>
        <v>0</v>
      </c>
      <c r="CP64" s="99"/>
      <c r="CQ64" s="99"/>
      <c r="CR64" s="99"/>
      <c r="CS64" s="99"/>
      <c r="CT64" s="99"/>
      <c r="CU64" s="99"/>
      <c r="CV64" s="99"/>
      <c r="CW64" s="99"/>
      <c r="CX64" s="99"/>
      <c r="CY64" s="99"/>
      <c r="CZ64" s="99"/>
      <c r="DA64" s="99"/>
      <c r="DB64" s="99"/>
      <c r="DC64" s="99"/>
      <c r="DD64" s="99"/>
      <c r="DE64" s="99"/>
      <c r="DF64" s="99"/>
      <c r="DG64" s="99"/>
      <c r="DH64" s="99"/>
      <c r="DI64" s="99"/>
      <c r="DJ64" s="99"/>
      <c r="DK64" s="99"/>
    </row>
    <row r="65" hidden="1"/>
  </sheetData>
  <mergeCells count="32">
    <mergeCell ref="A14:B14"/>
    <mergeCell ref="CH9:CK9"/>
    <mergeCell ref="CM9:CO9"/>
    <mergeCell ref="AC10:AC11"/>
    <mergeCell ref="AD10:AD11"/>
    <mergeCell ref="AE10:AE11"/>
    <mergeCell ref="AF10:AF11"/>
    <mergeCell ref="AJ10:AJ11"/>
    <mergeCell ref="AU9:BG9"/>
    <mergeCell ref="BH9:BI9"/>
    <mergeCell ref="BJ9:BM9"/>
    <mergeCell ref="BO9:BR9"/>
    <mergeCell ref="BS9:CE9"/>
    <mergeCell ref="CF9:CG9"/>
    <mergeCell ref="D9:I9"/>
    <mergeCell ref="J9:K9"/>
    <mergeCell ref="AU8:BM8"/>
    <mergeCell ref="BN8:BR8"/>
    <mergeCell ref="BS8:CE8"/>
    <mergeCell ref="CF8:CK8"/>
    <mergeCell ref="CL8:CO8"/>
    <mergeCell ref="A1:C1"/>
    <mergeCell ref="A2:C2"/>
    <mergeCell ref="A8:A13"/>
    <mergeCell ref="D8:S8"/>
    <mergeCell ref="T8:AN8"/>
    <mergeCell ref="AO8:AT8"/>
    <mergeCell ref="AK9:AM9"/>
    <mergeCell ref="AP9:AT9"/>
    <mergeCell ref="L9:R9"/>
    <mergeCell ref="U9:AC9"/>
    <mergeCell ref="AD9:AJ9"/>
  </mergeCells>
  <pageMargins left="1.45" right="0.2" top="0.75" bottom="0.75" header="0.3" footer="0.3"/>
  <pageSetup paperSize="5" scale="80" orientation="landscape" r:id="rId1"/>
  <rowBreaks count="1" manualBreakCount="1">
    <brk id="34" max="92" man="1"/>
  </rowBreaks>
  <colBreaks count="1" manualBreakCount="1">
    <brk id="4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luas lahan_tenaga</vt:lpstr>
      <vt:lpstr>RTP</vt:lpstr>
      <vt:lpstr>benihtebar</vt:lpstr>
      <vt:lpstr>sarana</vt:lpstr>
      <vt:lpstr>prod</vt:lpstr>
      <vt:lpstr>nilai</vt:lpstr>
      <vt:lpstr>hargaikan</vt:lpstr>
      <vt:lpstr>hargaikan!Print_Area</vt:lpstr>
      <vt:lpstr>prod!Print_Area</vt:lpstr>
      <vt:lpstr>prod!Print_Titles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USER_PC</cp:lastModifiedBy>
  <cp:lastPrinted>2017-01-04T18:26:48Z</cp:lastPrinted>
  <dcterms:created xsi:type="dcterms:W3CDTF">2015-02-09T01:42:04Z</dcterms:created>
  <dcterms:modified xsi:type="dcterms:W3CDTF">2017-01-04T20:46:01Z</dcterms:modified>
</cp:coreProperties>
</file>