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11"/>
  <workbookPr defaultThemeVersion="124226"/>
  <xr:revisionPtr revIDLastSave="8" documentId="11_8E61452E5822D5A619186BACBC138C3B3CDD2197" xr6:coauthVersionLast="47" xr6:coauthVersionMax="47" xr10:uidLastSave="{8A9D776D-CEC1-4CC6-B3EE-AAE73C54505F}"/>
  <bookViews>
    <workbookView xWindow="600" yWindow="120" windowWidth="17715" windowHeight="5715" firstSheet="4" xr2:uid="{00000000-000D-0000-FFFF-FFFF00000000}"/>
  </bookViews>
  <sheets>
    <sheet name="Hoja1" sheetId="10" r:id="rId1"/>
    <sheet name="factores" sheetId="5" r:id="rId2"/>
    <sheet name="RESULTADO" sheetId="2" r:id="rId3"/>
    <sheet name="extraccion humana" sheetId="6" r:id="rId4"/>
    <sheet name="regeneración" sheetId="4" r:id="rId5"/>
    <sheet name="MAREJADAS" sheetId="8" r:id="rId6"/>
    <sheet name="Punto de referencia" sheetId="9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9" l="1"/>
  <c r="V3" i="9" s="1"/>
  <c r="Q37" i="9" l="1"/>
  <c r="R37" i="9"/>
  <c r="S37" i="9"/>
  <c r="T37" i="9"/>
  <c r="Q36" i="9"/>
  <c r="R36" i="9"/>
  <c r="S36" i="9"/>
  <c r="T36" i="9"/>
  <c r="Q35" i="9"/>
  <c r="R35" i="9"/>
  <c r="S35" i="9"/>
  <c r="T35" i="9"/>
  <c r="Q34" i="9"/>
  <c r="R34" i="9"/>
  <c r="S34" i="9"/>
  <c r="T34" i="9"/>
  <c r="Q33" i="9"/>
  <c r="R33" i="9"/>
  <c r="S33" i="9"/>
  <c r="T33" i="9"/>
  <c r="Q32" i="9"/>
  <c r="R32" i="9"/>
  <c r="S32" i="9"/>
  <c r="T32" i="9"/>
  <c r="Q31" i="9"/>
  <c r="R31" i="9"/>
  <c r="S31" i="9"/>
  <c r="T31" i="9"/>
  <c r="Q30" i="9"/>
  <c r="R30" i="9"/>
  <c r="S30" i="9"/>
  <c r="T30" i="9"/>
  <c r="Q29" i="9"/>
  <c r="R29" i="9"/>
  <c r="S29" i="9"/>
  <c r="T29" i="9"/>
  <c r="Q28" i="9"/>
  <c r="R28" i="9"/>
  <c r="S28" i="9"/>
  <c r="T28" i="9"/>
  <c r="Q27" i="9"/>
  <c r="R27" i="9"/>
  <c r="S27" i="9"/>
  <c r="T27" i="9"/>
  <c r="Q26" i="9"/>
  <c r="R26" i="9"/>
  <c r="S26" i="9"/>
  <c r="T26" i="9"/>
  <c r="Q25" i="9"/>
  <c r="R25" i="9"/>
  <c r="S25" i="9"/>
  <c r="T25" i="9"/>
  <c r="Q24" i="9"/>
  <c r="R24" i="9"/>
  <c r="S24" i="9"/>
  <c r="T24" i="9"/>
  <c r="Q23" i="9"/>
  <c r="R23" i="9"/>
  <c r="S23" i="9"/>
  <c r="T23" i="9"/>
  <c r="Q22" i="9"/>
  <c r="R22" i="9"/>
  <c r="S22" i="9"/>
  <c r="T22" i="9"/>
  <c r="Q21" i="9"/>
  <c r="R21" i="9"/>
  <c r="S21" i="9"/>
  <c r="T21" i="9"/>
  <c r="Q20" i="9"/>
  <c r="R20" i="9"/>
  <c r="S20" i="9"/>
  <c r="T20" i="9"/>
  <c r="Q19" i="9"/>
  <c r="R19" i="9"/>
  <c r="S19" i="9"/>
  <c r="T19" i="9"/>
  <c r="Q18" i="9"/>
  <c r="R18" i="9"/>
  <c r="S18" i="9"/>
  <c r="T18" i="9"/>
  <c r="Q17" i="9"/>
  <c r="R17" i="9"/>
  <c r="S17" i="9"/>
  <c r="T17" i="9"/>
  <c r="Q16" i="9"/>
  <c r="R16" i="9"/>
  <c r="S16" i="9"/>
  <c r="T16" i="9"/>
  <c r="Q15" i="9"/>
  <c r="R15" i="9"/>
  <c r="S15" i="9"/>
  <c r="T15" i="9"/>
  <c r="Q14" i="9"/>
  <c r="Q12" i="9"/>
  <c r="Q10" i="9"/>
  <c r="Q8" i="9"/>
  <c r="Q6" i="9"/>
  <c r="Q4" i="9"/>
  <c r="Q2" i="9"/>
  <c r="P7" i="9"/>
  <c r="P15" i="9"/>
  <c r="P23" i="9"/>
  <c r="P31" i="9"/>
  <c r="R6" i="9"/>
  <c r="R2" i="9"/>
  <c r="P16" i="9"/>
  <c r="P24" i="9"/>
  <c r="R14" i="9"/>
  <c r="R12" i="9"/>
  <c r="R10" i="9"/>
  <c r="R8" i="9"/>
  <c r="R4" i="9"/>
  <c r="P8" i="9"/>
  <c r="P32" i="9"/>
  <c r="S14" i="9"/>
  <c r="S12" i="9"/>
  <c r="S10" i="9"/>
  <c r="S8" i="9"/>
  <c r="S6" i="9"/>
  <c r="S4" i="9"/>
  <c r="S2" i="9"/>
  <c r="P9" i="9"/>
  <c r="P17" i="9"/>
  <c r="P25" i="9"/>
  <c r="P33" i="9"/>
  <c r="P12" i="9"/>
  <c r="P2" i="9"/>
  <c r="T14" i="9"/>
  <c r="T12" i="9"/>
  <c r="T10" i="9"/>
  <c r="T8" i="9"/>
  <c r="T6" i="9"/>
  <c r="T4" i="9"/>
  <c r="T2" i="9"/>
  <c r="P10" i="9"/>
  <c r="P18" i="9"/>
  <c r="P26" i="9"/>
  <c r="P34" i="9"/>
  <c r="R5" i="9"/>
  <c r="P20" i="9"/>
  <c r="Q13" i="9"/>
  <c r="Q11" i="9"/>
  <c r="Q9" i="9"/>
  <c r="Q7" i="9"/>
  <c r="Q5" i="9"/>
  <c r="Q3" i="9"/>
  <c r="P3" i="9"/>
  <c r="P11" i="9"/>
  <c r="P19" i="9"/>
  <c r="P27" i="9"/>
  <c r="P35" i="9"/>
  <c r="R7" i="9"/>
  <c r="P4" i="9"/>
  <c r="P36" i="9"/>
  <c r="R13" i="9"/>
  <c r="R11" i="9"/>
  <c r="R9" i="9"/>
  <c r="R3" i="9"/>
  <c r="P28" i="9"/>
  <c r="S13" i="9"/>
  <c r="S11" i="9"/>
  <c r="S9" i="9"/>
  <c r="S7" i="9"/>
  <c r="S5" i="9"/>
  <c r="S3" i="9"/>
  <c r="P5" i="9"/>
  <c r="P13" i="9"/>
  <c r="P21" i="9"/>
  <c r="P29" i="9"/>
  <c r="P37" i="9"/>
  <c r="T5" i="9"/>
  <c r="P6" i="9"/>
  <c r="P30" i="9"/>
  <c r="T13" i="9"/>
  <c r="T11" i="9"/>
  <c r="T9" i="9"/>
  <c r="T7" i="9"/>
  <c r="T3" i="9"/>
  <c r="P14" i="9"/>
  <c r="P22" i="9"/>
  <c r="C38" i="2"/>
  <c r="D4" i="2" s="1"/>
  <c r="D27" i="2" l="1"/>
  <c r="D3" i="2"/>
  <c r="D34" i="2"/>
  <c r="D26" i="2"/>
  <c r="D18" i="2"/>
  <c r="D10" i="2"/>
  <c r="D19" i="2"/>
  <c r="D25" i="2"/>
  <c r="D17" i="2"/>
  <c r="D9" i="2"/>
  <c r="D35" i="2"/>
  <c r="D11" i="2"/>
  <c r="D33" i="2"/>
  <c r="D32" i="2"/>
  <c r="D24" i="2"/>
  <c r="D16" i="2"/>
  <c r="D8" i="2"/>
  <c r="D31" i="2"/>
  <c r="D7" i="2"/>
  <c r="D2" i="2"/>
  <c r="D30" i="2"/>
  <c r="D22" i="2"/>
  <c r="D14" i="2"/>
  <c r="D6" i="2"/>
  <c r="D23" i="2"/>
  <c r="D37" i="2"/>
  <c r="D21" i="2"/>
  <c r="D13" i="2"/>
  <c r="D5" i="2"/>
  <c r="D15" i="2"/>
  <c r="D29" i="2"/>
  <c r="D36" i="2"/>
  <c r="D28" i="2"/>
  <c r="D20" i="2"/>
  <c r="D12" i="2"/>
  <c r="B21" i="5"/>
  <c r="B22" i="5" s="1"/>
  <c r="B19" i="5"/>
  <c r="D38" i="2" l="1"/>
  <c r="AB2" i="6"/>
  <c r="M2" i="2"/>
  <c r="S2" i="2" s="1"/>
  <c r="M3" i="2"/>
  <c r="S3" i="2" s="1"/>
  <c r="M4" i="2"/>
  <c r="S4" i="2" s="1"/>
  <c r="M5" i="2"/>
  <c r="S5" i="2" s="1"/>
  <c r="M6" i="2"/>
  <c r="S6" i="2" s="1"/>
  <c r="M7" i="2"/>
  <c r="S7" i="2" s="1"/>
  <c r="M8" i="2"/>
  <c r="S8" i="2" s="1"/>
  <c r="M9" i="2"/>
  <c r="S9" i="2" s="1"/>
  <c r="M10" i="2"/>
  <c r="S10" i="2" s="1"/>
  <c r="M11" i="2"/>
  <c r="S11" i="2" s="1"/>
  <c r="M12" i="2"/>
  <c r="S12" i="2" s="1"/>
  <c r="M13" i="2"/>
  <c r="S13" i="2" s="1"/>
  <c r="M14" i="2"/>
  <c r="S14" i="2" s="1"/>
  <c r="M15" i="2"/>
  <c r="S15" i="2" s="1"/>
  <c r="M16" i="2"/>
  <c r="S16" i="2" s="1"/>
  <c r="M17" i="2"/>
  <c r="S17" i="2" s="1"/>
  <c r="M18" i="2"/>
  <c r="S18" i="2" s="1"/>
  <c r="M19" i="2"/>
  <c r="S19" i="2" s="1"/>
  <c r="M20" i="2"/>
  <c r="S20" i="2" s="1"/>
  <c r="M21" i="2"/>
  <c r="S21" i="2" s="1"/>
  <c r="M22" i="2"/>
  <c r="S22" i="2" s="1"/>
  <c r="M23" i="2"/>
  <c r="S23" i="2" s="1"/>
  <c r="M24" i="2"/>
  <c r="S24" i="2" s="1"/>
  <c r="M25" i="2"/>
  <c r="S25" i="2" s="1"/>
  <c r="M26" i="2"/>
  <c r="S26" i="2" s="1"/>
  <c r="M27" i="2"/>
  <c r="S27" i="2" s="1"/>
  <c r="M28" i="2"/>
  <c r="S28" i="2" s="1"/>
  <c r="M29" i="2"/>
  <c r="S29" i="2" s="1"/>
  <c r="M30" i="2"/>
  <c r="S30" i="2" s="1"/>
  <c r="M31" i="2"/>
  <c r="S31" i="2" s="1"/>
  <c r="M32" i="2"/>
  <c r="S32" i="2" s="1"/>
  <c r="M33" i="2"/>
  <c r="S33" i="2" s="1"/>
  <c r="M34" i="2"/>
  <c r="S34" i="2" s="1"/>
  <c r="M35" i="2"/>
  <c r="S35" i="2" s="1"/>
  <c r="M36" i="2"/>
  <c r="S36" i="2" s="1"/>
  <c r="M37" i="2"/>
  <c r="S37" i="2" s="1"/>
  <c r="F2" i="4" l="1"/>
  <c r="F16" i="4"/>
  <c r="F32" i="4"/>
  <c r="F9" i="4"/>
  <c r="F17" i="4"/>
  <c r="F25" i="4"/>
  <c r="F33" i="4"/>
  <c r="F10" i="4"/>
  <c r="F18" i="4"/>
  <c r="F26" i="4"/>
  <c r="F3" i="4"/>
  <c r="F11" i="4"/>
  <c r="F19" i="4"/>
  <c r="F27" i="4"/>
  <c r="F35" i="4"/>
  <c r="F4" i="4"/>
  <c r="F20" i="4"/>
  <c r="F34" i="4"/>
  <c r="F12" i="4"/>
  <c r="F28" i="4"/>
  <c r="F36" i="4"/>
  <c r="F5" i="4"/>
  <c r="F13" i="4"/>
  <c r="F21" i="4"/>
  <c r="F29" i="4"/>
  <c r="F37" i="4"/>
  <c r="F6" i="4"/>
  <c r="F14" i="4"/>
  <c r="F22" i="4"/>
  <c r="F30" i="4"/>
  <c r="F7" i="4"/>
  <c r="F15" i="4"/>
  <c r="F23" i="4"/>
  <c r="F31" i="4"/>
  <c r="F8" i="4"/>
  <c r="F24" i="4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G28" i="4" l="1"/>
  <c r="G5" i="4"/>
  <c r="G13" i="4"/>
  <c r="G21" i="4"/>
  <c r="G29" i="4"/>
  <c r="G37" i="4"/>
  <c r="G6" i="4"/>
  <c r="G14" i="4"/>
  <c r="G22" i="4"/>
  <c r="G30" i="4"/>
  <c r="G2" i="4"/>
  <c r="G7" i="4"/>
  <c r="G15" i="4"/>
  <c r="G23" i="4"/>
  <c r="G31" i="4"/>
  <c r="G8" i="4"/>
  <c r="G16" i="4"/>
  <c r="G32" i="4"/>
  <c r="G24" i="4"/>
  <c r="G9" i="4"/>
  <c r="G17" i="4"/>
  <c r="G25" i="4"/>
  <c r="G33" i="4"/>
  <c r="G10" i="4"/>
  <c r="G18" i="4"/>
  <c r="G26" i="4"/>
  <c r="G34" i="4"/>
  <c r="G3" i="4"/>
  <c r="G11" i="4"/>
  <c r="G19" i="4"/>
  <c r="G27" i="4"/>
  <c r="G35" i="4"/>
  <c r="G4" i="4"/>
  <c r="G12" i="4"/>
  <c r="G20" i="4"/>
  <c r="G36" i="4"/>
  <c r="K2" i="6"/>
  <c r="L2" i="6"/>
  <c r="M2" i="6"/>
  <c r="N2" i="6"/>
  <c r="K3" i="6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3" i="6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3" i="6"/>
  <c r="L33" i="6"/>
  <c r="M33" i="6"/>
  <c r="N33" i="6"/>
  <c r="K34" i="6"/>
  <c r="L34" i="6"/>
  <c r="M34" i="6"/>
  <c r="N34" i="6"/>
  <c r="K35" i="6"/>
  <c r="L35" i="6"/>
  <c r="M35" i="6"/>
  <c r="N35" i="6"/>
  <c r="K36" i="6"/>
  <c r="L36" i="6"/>
  <c r="M36" i="6"/>
  <c r="N36" i="6"/>
  <c r="K37" i="6"/>
  <c r="L37" i="6"/>
  <c r="M37" i="6"/>
  <c r="N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2" i="6"/>
  <c r="B12" i="5"/>
  <c r="B7" i="5"/>
  <c r="B5" i="5"/>
  <c r="B8" i="5" l="1"/>
  <c r="B15" i="5" s="1"/>
  <c r="P2" i="6"/>
  <c r="Q24" i="6"/>
  <c r="P36" i="6"/>
  <c r="Q31" i="6"/>
  <c r="Q2" i="6"/>
  <c r="Q30" i="6"/>
  <c r="Q22" i="6"/>
  <c r="Q14" i="6"/>
  <c r="Q6" i="6"/>
  <c r="P34" i="6"/>
  <c r="P26" i="6"/>
  <c r="P18" i="6"/>
  <c r="P10" i="6"/>
  <c r="S2" i="6"/>
  <c r="S30" i="6"/>
  <c r="S22" i="6"/>
  <c r="S14" i="6"/>
  <c r="S6" i="6"/>
  <c r="T34" i="6"/>
  <c r="T26" i="6"/>
  <c r="T18" i="6"/>
  <c r="T10" i="6"/>
  <c r="Q37" i="6"/>
  <c r="Q29" i="6"/>
  <c r="Q21" i="6"/>
  <c r="Q13" i="6"/>
  <c r="Q5" i="6"/>
  <c r="P33" i="6"/>
  <c r="P25" i="6"/>
  <c r="P17" i="6"/>
  <c r="P9" i="6"/>
  <c r="S37" i="6"/>
  <c r="S29" i="6"/>
  <c r="S21" i="6"/>
  <c r="S13" i="6"/>
  <c r="S5" i="6"/>
  <c r="T33" i="6"/>
  <c r="T25" i="6"/>
  <c r="T17" i="6"/>
  <c r="T9" i="6"/>
  <c r="Q36" i="6"/>
  <c r="Q28" i="6"/>
  <c r="Q12" i="6"/>
  <c r="Q4" i="6"/>
  <c r="P24" i="6"/>
  <c r="P16" i="6"/>
  <c r="P8" i="6"/>
  <c r="S36" i="6"/>
  <c r="S28" i="6"/>
  <c r="S20" i="6"/>
  <c r="S12" i="6"/>
  <c r="S4" i="6"/>
  <c r="T32" i="6"/>
  <c r="T24" i="6"/>
  <c r="T16" i="6"/>
  <c r="T8" i="6"/>
  <c r="P32" i="6"/>
  <c r="Q35" i="6"/>
  <c r="Q27" i="6"/>
  <c r="Q19" i="6"/>
  <c r="Q11" i="6"/>
  <c r="Q3" i="6"/>
  <c r="P31" i="6"/>
  <c r="P23" i="6"/>
  <c r="P15" i="6"/>
  <c r="P7" i="6"/>
  <c r="S35" i="6"/>
  <c r="S27" i="6"/>
  <c r="S19" i="6"/>
  <c r="S11" i="6"/>
  <c r="S3" i="6"/>
  <c r="T31" i="6"/>
  <c r="T23" i="6"/>
  <c r="T15" i="6"/>
  <c r="T7" i="6"/>
  <c r="Q20" i="6"/>
  <c r="Q34" i="6"/>
  <c r="Q26" i="6"/>
  <c r="Q18" i="6"/>
  <c r="Q10" i="6"/>
  <c r="P30" i="6"/>
  <c r="P22" i="6"/>
  <c r="P14" i="6"/>
  <c r="P6" i="6"/>
  <c r="S34" i="6"/>
  <c r="S26" i="6"/>
  <c r="S18" i="6"/>
  <c r="S10" i="6"/>
  <c r="T2" i="6"/>
  <c r="T30" i="6"/>
  <c r="T22" i="6"/>
  <c r="T14" i="6"/>
  <c r="T6" i="6"/>
  <c r="Q33" i="6"/>
  <c r="Q25" i="6"/>
  <c r="Q17" i="6"/>
  <c r="Q9" i="6"/>
  <c r="P37" i="6"/>
  <c r="P29" i="6"/>
  <c r="P21" i="6"/>
  <c r="P13" i="6"/>
  <c r="P5" i="6"/>
  <c r="S33" i="6"/>
  <c r="S25" i="6"/>
  <c r="S17" i="6"/>
  <c r="S9" i="6"/>
  <c r="T37" i="6"/>
  <c r="T29" i="6"/>
  <c r="T21" i="6"/>
  <c r="T13" i="6"/>
  <c r="T5" i="6"/>
  <c r="Q32" i="6"/>
  <c r="Q8" i="6"/>
  <c r="P28" i="6"/>
  <c r="P20" i="6"/>
  <c r="P12" i="6"/>
  <c r="P4" i="6"/>
  <c r="S32" i="6"/>
  <c r="S24" i="6"/>
  <c r="S16" i="6"/>
  <c r="S8" i="6"/>
  <c r="T36" i="6"/>
  <c r="T28" i="6"/>
  <c r="T20" i="6"/>
  <c r="T12" i="6"/>
  <c r="T4" i="6"/>
  <c r="Q16" i="6"/>
  <c r="Q23" i="6"/>
  <c r="Q15" i="6"/>
  <c r="Q7" i="6"/>
  <c r="P35" i="6"/>
  <c r="P27" i="6"/>
  <c r="P19" i="6"/>
  <c r="P11" i="6"/>
  <c r="P3" i="6"/>
  <c r="S31" i="6"/>
  <c r="S23" i="6"/>
  <c r="S15" i="6"/>
  <c r="S7" i="6"/>
  <c r="T35" i="6"/>
  <c r="T27" i="6"/>
  <c r="T19" i="6"/>
  <c r="T11" i="6"/>
  <c r="T3" i="6"/>
  <c r="B13" i="5" l="1"/>
  <c r="W17" i="6"/>
  <c r="Y29" i="6"/>
  <c r="W6" i="6"/>
  <c r="W16" i="6"/>
  <c r="Y24" i="6"/>
  <c r="Y33" i="6"/>
  <c r="W25" i="6"/>
  <c r="Y18" i="6"/>
  <c r="W10" i="6"/>
  <c r="Y36" i="6"/>
  <c r="Y37" i="6"/>
  <c r="W29" i="6"/>
  <c r="Y22" i="6"/>
  <c r="W14" i="6"/>
  <c r="Y25" i="6"/>
  <c r="W36" i="6"/>
  <c r="W33" i="6"/>
  <c r="Y30" i="6"/>
  <c r="W21" i="6"/>
  <c r="Y32" i="6"/>
  <c r="Y26" i="6"/>
  <c r="Y3" i="6"/>
  <c r="W37" i="6"/>
  <c r="W22" i="6"/>
  <c r="Y34" i="6"/>
  <c r="W26" i="6"/>
  <c r="Y11" i="6"/>
  <c r="W3" i="6"/>
  <c r="Y2" i="6"/>
  <c r="W30" i="6"/>
  <c r="Y28" i="6"/>
  <c r="Y7" i="6"/>
  <c r="W34" i="6"/>
  <c r="Y19" i="6"/>
  <c r="W11" i="6"/>
  <c r="W2" i="6"/>
  <c r="W32" i="6"/>
  <c r="Y14" i="6"/>
  <c r="W18" i="6"/>
  <c r="Y15" i="6"/>
  <c r="W7" i="6"/>
  <c r="W20" i="6"/>
  <c r="Y27" i="6"/>
  <c r="W19" i="6"/>
  <c r="Y4" i="6"/>
  <c r="W4" i="6"/>
  <c r="Y5" i="6"/>
  <c r="W31" i="6"/>
  <c r="Y23" i="6"/>
  <c r="Y35" i="6"/>
  <c r="Y13" i="6"/>
  <c r="Y16" i="6"/>
  <c r="Y10" i="6"/>
  <c r="W15" i="6"/>
  <c r="Y9" i="6"/>
  <c r="W27" i="6"/>
  <c r="Y12" i="6"/>
  <c r="W12" i="6"/>
  <c r="W5" i="6"/>
  <c r="Y31" i="6"/>
  <c r="W23" i="6"/>
  <c r="Y8" i="6"/>
  <c r="W8" i="6"/>
  <c r="Y17" i="6"/>
  <c r="W9" i="6"/>
  <c r="W35" i="6"/>
  <c r="Y20" i="6"/>
  <c r="W28" i="6"/>
  <c r="Y21" i="6"/>
  <c r="W13" i="6"/>
  <c r="Y6" i="6"/>
  <c r="W24" i="6"/>
  <c r="G4" i="8" l="1"/>
  <c r="G22" i="8"/>
  <c r="G24" i="8"/>
  <c r="G10" i="8"/>
  <c r="E29" i="8"/>
  <c r="E32" i="8"/>
  <c r="E19" i="8"/>
  <c r="E16" i="8"/>
  <c r="G27" i="8"/>
  <c r="G11" i="8"/>
  <c r="E21" i="8"/>
  <c r="G37" i="8"/>
  <c r="H37" i="2" s="1"/>
  <c r="E6" i="8"/>
  <c r="G21" i="8"/>
  <c r="G26" i="8"/>
  <c r="E3" i="8"/>
  <c r="E11" i="8"/>
  <c r="E35" i="8"/>
  <c r="E12" i="8"/>
  <c r="G35" i="8"/>
  <c r="E20" i="8"/>
  <c r="G19" i="8"/>
  <c r="E26" i="8"/>
  <c r="G30" i="8"/>
  <c r="G36" i="8"/>
  <c r="G29" i="8"/>
  <c r="E2" i="8"/>
  <c r="G23" i="8"/>
  <c r="G34" i="8"/>
  <c r="E33" i="8"/>
  <c r="E10" i="8"/>
  <c r="E17" i="8"/>
  <c r="G31" i="8"/>
  <c r="G20" i="8"/>
  <c r="E34" i="8"/>
  <c r="E27" i="8"/>
  <c r="E31" i="8"/>
  <c r="G15" i="8"/>
  <c r="G7" i="8"/>
  <c r="E22" i="8"/>
  <c r="E36" i="8"/>
  <c r="G18" i="8"/>
  <c r="G2" i="8"/>
  <c r="G16" i="8"/>
  <c r="G13" i="8"/>
  <c r="G12" i="8"/>
  <c r="E24" i="8"/>
  <c r="E8" i="8"/>
  <c r="G5" i="8"/>
  <c r="E18" i="8"/>
  <c r="G28" i="8"/>
  <c r="E37" i="8"/>
  <c r="G25" i="8"/>
  <c r="E25" i="8"/>
  <c r="E23" i="8"/>
  <c r="E28" i="8"/>
  <c r="G32" i="8"/>
  <c r="E5" i="8"/>
  <c r="E9" i="8"/>
  <c r="E7" i="8"/>
  <c r="G17" i="8"/>
  <c r="G6" i="8"/>
  <c r="G9" i="8"/>
  <c r="E13" i="8"/>
  <c r="G8" i="8"/>
  <c r="E15" i="8"/>
  <c r="E4" i="8"/>
  <c r="G14" i="8"/>
  <c r="E30" i="8"/>
  <c r="G3" i="8"/>
  <c r="E14" i="8"/>
  <c r="G33" i="8"/>
  <c r="V23" i="6"/>
  <c r="Z10" i="6"/>
  <c r="Z4" i="6"/>
  <c r="V32" i="6"/>
  <c r="Z2" i="6"/>
  <c r="V33" i="6"/>
  <c r="V10" i="6"/>
  <c r="V24" i="6"/>
  <c r="V28" i="6"/>
  <c r="Z17" i="6"/>
  <c r="Z31" i="6"/>
  <c r="V27" i="6"/>
  <c r="Z16" i="6"/>
  <c r="V31" i="6"/>
  <c r="V19" i="6"/>
  <c r="Z15" i="6"/>
  <c r="V2" i="6"/>
  <c r="Z7" i="6"/>
  <c r="V3" i="6"/>
  <c r="V22" i="6"/>
  <c r="Z32" i="6"/>
  <c r="V36" i="6"/>
  <c r="V29" i="6"/>
  <c r="Z18" i="6"/>
  <c r="V16" i="6"/>
  <c r="V8" i="6"/>
  <c r="Z13" i="6"/>
  <c r="V11" i="6"/>
  <c r="V37" i="6"/>
  <c r="V21" i="6"/>
  <c r="V25" i="6"/>
  <c r="V6" i="6"/>
  <c r="Z20" i="6"/>
  <c r="Z9" i="6"/>
  <c r="Z27" i="6"/>
  <c r="Z28" i="6"/>
  <c r="Z37" i="6"/>
  <c r="Z6" i="6"/>
  <c r="V5" i="6"/>
  <c r="Z5" i="6"/>
  <c r="V18" i="6"/>
  <c r="Z11" i="6"/>
  <c r="Z25" i="6"/>
  <c r="V13" i="6"/>
  <c r="V35" i="6"/>
  <c r="Z8" i="6"/>
  <c r="V12" i="6"/>
  <c r="V15" i="6"/>
  <c r="Z35" i="6"/>
  <c r="V4" i="6"/>
  <c r="V20" i="6"/>
  <c r="Z14" i="6"/>
  <c r="Z19" i="6"/>
  <c r="V30" i="6"/>
  <c r="V26" i="6"/>
  <c r="Z3" i="6"/>
  <c r="Z30" i="6"/>
  <c r="V14" i="6"/>
  <c r="Z36" i="6"/>
  <c r="Z33" i="6"/>
  <c r="Z29" i="6"/>
  <c r="V9" i="6"/>
  <c r="Z23" i="6"/>
  <c r="V34" i="6"/>
  <c r="Z26" i="6"/>
  <c r="Z22" i="6"/>
  <c r="V17" i="6"/>
  <c r="Z21" i="6"/>
  <c r="Z12" i="6"/>
  <c r="V7" i="6"/>
  <c r="Z34" i="6"/>
  <c r="Z24" i="6"/>
  <c r="M33" i="8" l="1"/>
  <c r="H33" i="2"/>
  <c r="K13" i="8"/>
  <c r="K28" i="8"/>
  <c r="K8" i="8"/>
  <c r="K22" i="8"/>
  <c r="K17" i="8"/>
  <c r="M30" i="8"/>
  <c r="H30" i="2"/>
  <c r="K3" i="8"/>
  <c r="K16" i="8"/>
  <c r="K14" i="8"/>
  <c r="M9" i="8"/>
  <c r="H9" i="2"/>
  <c r="K23" i="8"/>
  <c r="K24" i="8"/>
  <c r="M7" i="8"/>
  <c r="H7" i="2"/>
  <c r="K10" i="8"/>
  <c r="K26" i="8"/>
  <c r="M26" i="8"/>
  <c r="H26" i="2"/>
  <c r="K19" i="8"/>
  <c r="M3" i="8"/>
  <c r="H3" i="2"/>
  <c r="M6" i="8"/>
  <c r="H6" i="2"/>
  <c r="K25" i="8"/>
  <c r="M12" i="8"/>
  <c r="H12" i="2"/>
  <c r="M15" i="8"/>
  <c r="H15" i="2"/>
  <c r="K33" i="8"/>
  <c r="M19" i="8"/>
  <c r="H19" i="2"/>
  <c r="M21" i="8"/>
  <c r="H21" i="2"/>
  <c r="K32" i="8"/>
  <c r="K30" i="8"/>
  <c r="M17" i="8"/>
  <c r="H17" i="2"/>
  <c r="M25" i="8"/>
  <c r="H25" i="2"/>
  <c r="M13" i="8"/>
  <c r="H13" i="2"/>
  <c r="K31" i="8"/>
  <c r="M34" i="8"/>
  <c r="H34" i="2"/>
  <c r="K20" i="8"/>
  <c r="K6" i="8"/>
  <c r="K29" i="8"/>
  <c r="M14" i="8"/>
  <c r="H14" i="2"/>
  <c r="K7" i="8"/>
  <c r="K37" i="8"/>
  <c r="M16" i="8"/>
  <c r="H16" i="2"/>
  <c r="K27" i="8"/>
  <c r="M23" i="8"/>
  <c r="H23" i="2"/>
  <c r="M35" i="8"/>
  <c r="H35" i="2"/>
  <c r="N37" i="2"/>
  <c r="T37" i="2" s="1"/>
  <c r="M10" i="8"/>
  <c r="H10" i="2"/>
  <c r="K4" i="8"/>
  <c r="K9" i="8"/>
  <c r="M28" i="8"/>
  <c r="H28" i="2"/>
  <c r="M2" i="8"/>
  <c r="H2" i="2"/>
  <c r="K34" i="8"/>
  <c r="K2" i="8"/>
  <c r="K12" i="8"/>
  <c r="K21" i="8"/>
  <c r="M24" i="8"/>
  <c r="H24" i="2"/>
  <c r="K15" i="8"/>
  <c r="K5" i="8"/>
  <c r="K18" i="8"/>
  <c r="M18" i="8"/>
  <c r="H18" i="2"/>
  <c r="M20" i="8"/>
  <c r="H20" i="2"/>
  <c r="M29" i="8"/>
  <c r="H29" i="2"/>
  <c r="K35" i="8"/>
  <c r="M11" i="8"/>
  <c r="H11" i="2"/>
  <c r="M22" i="8"/>
  <c r="H22" i="2"/>
  <c r="M8" i="8"/>
  <c r="H8" i="2"/>
  <c r="M32" i="8"/>
  <c r="H32" i="2"/>
  <c r="M5" i="8"/>
  <c r="H5" i="2"/>
  <c r="K36" i="8"/>
  <c r="M31" i="8"/>
  <c r="H31" i="2"/>
  <c r="M36" i="8"/>
  <c r="H36" i="2"/>
  <c r="K11" i="8"/>
  <c r="M27" i="8"/>
  <c r="H27" i="2"/>
  <c r="M4" i="8"/>
  <c r="H4" i="2"/>
  <c r="H21" i="8"/>
  <c r="N21" i="8" s="1"/>
  <c r="H27" i="8"/>
  <c r="N27" i="8" s="1"/>
  <c r="H12" i="8"/>
  <c r="N12" i="8" s="1"/>
  <c r="H29" i="8"/>
  <c r="N29" i="8" s="1"/>
  <c r="H19" i="8"/>
  <c r="N19" i="8" s="1"/>
  <c r="D35" i="8"/>
  <c r="H37" i="8"/>
  <c r="N37" i="8" s="1"/>
  <c r="D37" i="8"/>
  <c r="H32" i="8"/>
  <c r="N32" i="8" s="1"/>
  <c r="H16" i="8"/>
  <c r="N16" i="8" s="1"/>
  <c r="H2" i="8"/>
  <c r="N2" i="8" s="1"/>
  <c r="D11" i="8"/>
  <c r="D22" i="8"/>
  <c r="D27" i="8"/>
  <c r="D32" i="8"/>
  <c r="H33" i="8"/>
  <c r="N33" i="8" s="1"/>
  <c r="H13" i="8"/>
  <c r="N13" i="8" s="1"/>
  <c r="H4" i="8"/>
  <c r="N4" i="8" s="1"/>
  <c r="M37" i="8"/>
  <c r="D20" i="8"/>
  <c r="H31" i="8"/>
  <c r="N31" i="8" s="1"/>
  <c r="H22" i="8"/>
  <c r="N22" i="8" s="1"/>
  <c r="D14" i="8"/>
  <c r="D4" i="8"/>
  <c r="H11" i="8"/>
  <c r="N11" i="8" s="1"/>
  <c r="H9" i="8"/>
  <c r="N9" i="8" s="1"/>
  <c r="D8" i="8"/>
  <c r="H7" i="8"/>
  <c r="N7" i="8" s="1"/>
  <c r="H17" i="8"/>
  <c r="N17" i="8" s="1"/>
  <c r="H10" i="8"/>
  <c r="N10" i="8" s="1"/>
  <c r="H14" i="8"/>
  <c r="N14" i="8" s="1"/>
  <c r="D3" i="8"/>
  <c r="H26" i="8"/>
  <c r="N26" i="8" s="1"/>
  <c r="H30" i="8"/>
  <c r="N30" i="8" s="1"/>
  <c r="H35" i="8"/>
  <c r="N35" i="8" s="1"/>
  <c r="D18" i="8"/>
  <c r="H20" i="8"/>
  <c r="N20" i="8" s="1"/>
  <c r="D16" i="8"/>
  <c r="D2" i="8"/>
  <c r="D28" i="8"/>
  <c r="D23" i="8"/>
  <c r="D13" i="8"/>
  <c r="H36" i="8"/>
  <c r="N36" i="8" s="1"/>
  <c r="H3" i="8"/>
  <c r="N3" i="8" s="1"/>
  <c r="H18" i="8"/>
  <c r="N18" i="8" s="1"/>
  <c r="D24" i="8"/>
  <c r="H25" i="8"/>
  <c r="N25" i="8" s="1"/>
  <c r="D34" i="8"/>
  <c r="H5" i="8"/>
  <c r="N5" i="8" s="1"/>
  <c r="D6" i="8"/>
  <c r="H15" i="8"/>
  <c r="N15" i="8" s="1"/>
  <c r="H23" i="8"/>
  <c r="N23" i="8" s="1"/>
  <c r="D5" i="8"/>
  <c r="D29" i="8"/>
  <c r="D10" i="8"/>
  <c r="H28" i="8"/>
  <c r="N28" i="8" s="1"/>
  <c r="D17" i="8"/>
  <c r="H24" i="8"/>
  <c r="N24" i="8" s="1"/>
  <c r="D15" i="8"/>
  <c r="H34" i="8"/>
  <c r="N34" i="8" s="1"/>
  <c r="D26" i="8"/>
  <c r="D12" i="8"/>
  <c r="D25" i="8"/>
  <c r="D19" i="8"/>
  <c r="D7" i="8"/>
  <c r="D9" i="8"/>
  <c r="D30" i="8"/>
  <c r="H8" i="8"/>
  <c r="N8" i="8" s="1"/>
  <c r="H6" i="8"/>
  <c r="N6" i="8" s="1"/>
  <c r="D21" i="8"/>
  <c r="D36" i="8"/>
  <c r="D31" i="8"/>
  <c r="D33" i="8"/>
  <c r="J6" i="8" l="1"/>
  <c r="N36" i="2"/>
  <c r="T36" i="2" s="1"/>
  <c r="I36" i="2"/>
  <c r="O36" i="2" s="1"/>
  <c r="U36" i="2" s="1"/>
  <c r="J31" i="8"/>
  <c r="J19" i="8"/>
  <c r="J34" i="8"/>
  <c r="J28" i="8"/>
  <c r="J3" i="8"/>
  <c r="J4" i="8"/>
  <c r="J37" i="8"/>
  <c r="I4" i="2"/>
  <c r="O4" i="2" s="1"/>
  <c r="U4" i="2" s="1"/>
  <c r="N4" i="2"/>
  <c r="T4" i="2" s="1"/>
  <c r="N31" i="2"/>
  <c r="T31" i="2" s="1"/>
  <c r="I31" i="2"/>
  <c r="O31" i="2" s="1"/>
  <c r="U31" i="2" s="1"/>
  <c r="I8" i="2"/>
  <c r="O8" i="2" s="1"/>
  <c r="U8" i="2" s="1"/>
  <c r="N8" i="2"/>
  <c r="T8" i="2" s="1"/>
  <c r="N29" i="2"/>
  <c r="T29" i="2" s="1"/>
  <c r="I29" i="2"/>
  <c r="O29" i="2" s="1"/>
  <c r="U29" i="2" s="1"/>
  <c r="I28" i="2"/>
  <c r="O28" i="2" s="1"/>
  <c r="U28" i="2" s="1"/>
  <c r="N28" i="2"/>
  <c r="T28" i="2" s="1"/>
  <c r="I37" i="2"/>
  <c r="O37" i="2" s="1"/>
  <c r="U37" i="2" s="1"/>
  <c r="I16" i="2"/>
  <c r="O16" i="2" s="1"/>
  <c r="U16" i="2" s="1"/>
  <c r="N16" i="2"/>
  <c r="T16" i="2" s="1"/>
  <c r="I6" i="2"/>
  <c r="O6" i="2" s="1"/>
  <c r="U6" i="2" s="1"/>
  <c r="N6" i="2"/>
  <c r="T6" i="2" s="1"/>
  <c r="J36" i="8"/>
  <c r="J25" i="8"/>
  <c r="J10" i="8"/>
  <c r="J2" i="8"/>
  <c r="J14" i="8"/>
  <c r="J32" i="8"/>
  <c r="J29" i="8"/>
  <c r="J35" i="8"/>
  <c r="I22" i="2"/>
  <c r="O22" i="2" s="1"/>
  <c r="U22" i="2" s="1"/>
  <c r="N22" i="2"/>
  <c r="T22" i="2" s="1"/>
  <c r="N15" i="2"/>
  <c r="T15" i="2" s="1"/>
  <c r="I15" i="2"/>
  <c r="O15" i="2" s="1"/>
  <c r="U15" i="2" s="1"/>
  <c r="N3" i="2"/>
  <c r="T3" i="2" s="1"/>
  <c r="I3" i="2"/>
  <c r="O3" i="2" s="1"/>
  <c r="U3" i="2" s="1"/>
  <c r="N9" i="2"/>
  <c r="T9" i="2" s="1"/>
  <c r="I9" i="2"/>
  <c r="O9" i="2" s="1"/>
  <c r="U9" i="2" s="1"/>
  <c r="I30" i="2"/>
  <c r="O30" i="2" s="1"/>
  <c r="U30" i="2" s="1"/>
  <c r="N30" i="2"/>
  <c r="T30" i="2" s="1"/>
  <c r="J21" i="8"/>
  <c r="J16" i="8"/>
  <c r="J27" i="8"/>
  <c r="I20" i="2"/>
  <c r="O20" i="2" s="1"/>
  <c r="U20" i="2" s="1"/>
  <c r="N20" i="2"/>
  <c r="T20" i="2" s="1"/>
  <c r="N35" i="2"/>
  <c r="T35" i="2" s="1"/>
  <c r="I35" i="2"/>
  <c r="O35" i="2" s="1"/>
  <c r="U35" i="2" s="1"/>
  <c r="N13" i="2"/>
  <c r="T13" i="2" s="1"/>
  <c r="I13" i="2"/>
  <c r="O13" i="2" s="1"/>
  <c r="U13" i="2" s="1"/>
  <c r="J26" i="8"/>
  <c r="J5" i="8"/>
  <c r="J22" i="8"/>
  <c r="J24" i="8"/>
  <c r="I27" i="2"/>
  <c r="O27" i="2" s="1"/>
  <c r="U27" i="2" s="1"/>
  <c r="N27" i="2"/>
  <c r="T27" i="2" s="1"/>
  <c r="J18" i="8"/>
  <c r="J20" i="8"/>
  <c r="J11" i="8"/>
  <c r="I5" i="2"/>
  <c r="O5" i="2" s="1"/>
  <c r="U5" i="2" s="1"/>
  <c r="N5" i="2"/>
  <c r="T5" i="2" s="1"/>
  <c r="I11" i="2"/>
  <c r="O11" i="2" s="1"/>
  <c r="U11" i="2" s="1"/>
  <c r="N11" i="2"/>
  <c r="T11" i="2" s="1"/>
  <c r="N18" i="2"/>
  <c r="T18" i="2" s="1"/>
  <c r="I18" i="2"/>
  <c r="O18" i="2" s="1"/>
  <c r="U18" i="2" s="1"/>
  <c r="I24" i="2"/>
  <c r="O24" i="2" s="1"/>
  <c r="U24" i="2" s="1"/>
  <c r="N24" i="2"/>
  <c r="T24" i="2" s="1"/>
  <c r="N23" i="2"/>
  <c r="T23" i="2" s="1"/>
  <c r="I23" i="2"/>
  <c r="O23" i="2" s="1"/>
  <c r="U23" i="2" s="1"/>
  <c r="N25" i="2"/>
  <c r="T25" i="2" s="1"/>
  <c r="I25" i="2"/>
  <c r="O25" i="2" s="1"/>
  <c r="U25" i="2" s="1"/>
  <c r="I21" i="2"/>
  <c r="O21" i="2" s="1"/>
  <c r="U21" i="2" s="1"/>
  <c r="N21" i="2"/>
  <c r="T21" i="2" s="1"/>
  <c r="I12" i="2"/>
  <c r="O12" i="2" s="1"/>
  <c r="U12" i="2" s="1"/>
  <c r="N12" i="2"/>
  <c r="T12" i="2" s="1"/>
  <c r="N7" i="2"/>
  <c r="T7" i="2" s="1"/>
  <c r="I7" i="2"/>
  <c r="O7" i="2" s="1"/>
  <c r="U7" i="2" s="1"/>
  <c r="J12" i="8"/>
  <c r="J30" i="8"/>
  <c r="J15" i="8"/>
  <c r="J8" i="8"/>
  <c r="J13" i="8"/>
  <c r="I32" i="2"/>
  <c r="O32" i="2" s="1"/>
  <c r="U32" i="2" s="1"/>
  <c r="N32" i="2"/>
  <c r="T32" i="2" s="1"/>
  <c r="I2" i="2"/>
  <c r="O2" i="2" s="1"/>
  <c r="U2" i="2" s="1"/>
  <c r="N2" i="2"/>
  <c r="T2" i="2" s="1"/>
  <c r="I14" i="2"/>
  <c r="O14" i="2" s="1"/>
  <c r="U14" i="2" s="1"/>
  <c r="N14" i="2"/>
  <c r="T14" i="2" s="1"/>
  <c r="N17" i="2"/>
  <c r="T17" i="2" s="1"/>
  <c r="I17" i="2"/>
  <c r="O17" i="2" s="1"/>
  <c r="U17" i="2" s="1"/>
  <c r="N19" i="2"/>
  <c r="T19" i="2" s="1"/>
  <c r="I19" i="2"/>
  <c r="O19" i="2" s="1"/>
  <c r="U19" i="2" s="1"/>
  <c r="N26" i="2"/>
  <c r="T26" i="2" s="1"/>
  <c r="I26" i="2"/>
  <c r="O26" i="2" s="1"/>
  <c r="U26" i="2" s="1"/>
  <c r="N33" i="2"/>
  <c r="T33" i="2" s="1"/>
  <c r="I33" i="2"/>
  <c r="O33" i="2" s="1"/>
  <c r="U33" i="2" s="1"/>
  <c r="J9" i="8"/>
  <c r="N10" i="2"/>
  <c r="T10" i="2" s="1"/>
  <c r="I10" i="2"/>
  <c r="O10" i="2" s="1"/>
  <c r="U10" i="2" s="1"/>
  <c r="N34" i="2"/>
  <c r="T34" i="2" s="1"/>
  <c r="I34" i="2"/>
  <c r="O34" i="2" s="1"/>
  <c r="U34" i="2" s="1"/>
  <c r="J33" i="8"/>
  <c r="J7" i="8"/>
  <c r="J17" i="8"/>
  <c r="J23" i="8"/>
  <c r="D16" i="4"/>
  <c r="F16" i="2" s="1"/>
  <c r="L16" i="2" s="1"/>
  <c r="R16" i="2" s="1"/>
  <c r="D27" i="4"/>
  <c r="F27" i="2" s="1"/>
  <c r="L27" i="2" s="1"/>
  <c r="R27" i="2" s="1"/>
  <c r="D4" i="4"/>
  <c r="F4" i="2" s="1"/>
  <c r="L4" i="2" s="1"/>
  <c r="R4" i="2" s="1"/>
  <c r="D28" i="4"/>
  <c r="F28" i="2" s="1"/>
  <c r="L28" i="2" s="1"/>
  <c r="R28" i="2" s="1"/>
  <c r="D33" i="4"/>
  <c r="F33" i="2" s="1"/>
  <c r="L33" i="2" s="1"/>
  <c r="R33" i="2" s="1"/>
  <c r="D32" i="4"/>
  <c r="F32" i="2" s="1"/>
  <c r="L32" i="2" s="1"/>
  <c r="R32" i="2" s="1"/>
  <c r="D10" i="4"/>
  <c r="F10" i="2" s="1"/>
  <c r="L10" i="2" s="1"/>
  <c r="R10" i="2" s="1"/>
  <c r="D26" i="4"/>
  <c r="F26" i="2" s="1"/>
  <c r="L26" i="2" s="1"/>
  <c r="R26" i="2" s="1"/>
  <c r="D19" i="4"/>
  <c r="F19" i="2" s="1"/>
  <c r="L19" i="2" s="1"/>
  <c r="R19" i="2" s="1"/>
  <c r="D20" i="4"/>
  <c r="F20" i="2" s="1"/>
  <c r="L20" i="2" s="1"/>
  <c r="R20" i="2" s="1"/>
  <c r="D7" i="4"/>
  <c r="F7" i="2" s="1"/>
  <c r="L7" i="2" s="1"/>
  <c r="R7" i="2" s="1"/>
  <c r="D35" i="4"/>
  <c r="F35" i="2" s="1"/>
  <c r="L35" i="2" s="1"/>
  <c r="R35" i="2" s="1"/>
  <c r="D8" i="4"/>
  <c r="F8" i="2" s="1"/>
  <c r="L8" i="2" s="1"/>
  <c r="R8" i="2" s="1"/>
  <c r="D31" i="4"/>
  <c r="F31" i="2" s="1"/>
  <c r="L31" i="2" s="1"/>
  <c r="R31" i="2" s="1"/>
  <c r="D9" i="4"/>
  <c r="F9" i="2" s="1"/>
  <c r="L9" i="2" s="1"/>
  <c r="R9" i="2" s="1"/>
  <c r="D5" i="4"/>
  <c r="F5" i="2" s="1"/>
  <c r="L5" i="2" s="1"/>
  <c r="R5" i="2" s="1"/>
  <c r="D15" i="4"/>
  <c r="F15" i="2" s="1"/>
  <c r="L15" i="2" s="1"/>
  <c r="R15" i="2" s="1"/>
  <c r="D6" i="4"/>
  <c r="F6" i="2" s="1"/>
  <c r="L6" i="2" s="1"/>
  <c r="R6" i="2" s="1"/>
  <c r="D37" i="4"/>
  <c r="F37" i="2" s="1"/>
  <c r="L37" i="2" s="1"/>
  <c r="R37" i="2" s="1"/>
  <c r="D36" i="4"/>
  <c r="F36" i="2" s="1"/>
  <c r="L36" i="2" s="1"/>
  <c r="R36" i="2" s="1"/>
  <c r="D23" i="4"/>
  <c r="F23" i="2" s="1"/>
  <c r="L23" i="2" s="1"/>
  <c r="R23" i="2" s="1"/>
  <c r="D13" i="4"/>
  <c r="F13" i="2" s="1"/>
  <c r="L13" i="2" s="1"/>
  <c r="R13" i="2" s="1"/>
  <c r="D18" i="4"/>
  <c r="F18" i="2" s="1"/>
  <c r="L18" i="2" s="1"/>
  <c r="R18" i="2" s="1"/>
  <c r="D14" i="4"/>
  <c r="F14" i="2" s="1"/>
  <c r="L14" i="2" s="1"/>
  <c r="R14" i="2" s="1"/>
  <c r="D34" i="4"/>
  <c r="F34" i="2" s="1"/>
  <c r="L34" i="2" s="1"/>
  <c r="R34" i="2" s="1"/>
  <c r="D21" i="4"/>
  <c r="F21" i="2" s="1"/>
  <c r="L21" i="2" s="1"/>
  <c r="R21" i="2" s="1"/>
  <c r="D11" i="4"/>
  <c r="F11" i="2" s="1"/>
  <c r="L11" i="2" s="1"/>
  <c r="R11" i="2" s="1"/>
  <c r="D3" i="4"/>
  <c r="F3" i="2" s="1"/>
  <c r="L3" i="2" s="1"/>
  <c r="R3" i="2" s="1"/>
  <c r="D30" i="4"/>
  <c r="F30" i="2" s="1"/>
  <c r="L30" i="2" s="1"/>
  <c r="R30" i="2" s="1"/>
  <c r="D22" i="4"/>
  <c r="F22" i="2" s="1"/>
  <c r="L22" i="2" s="1"/>
  <c r="R22" i="2" s="1"/>
  <c r="D24" i="4"/>
  <c r="F24" i="2" s="1"/>
  <c r="L24" i="2" s="1"/>
  <c r="R24" i="2" s="1"/>
  <c r="D29" i="4"/>
  <c r="F29" i="2"/>
  <c r="L29" i="2" s="1"/>
  <c r="R29" i="2" s="1"/>
  <c r="D17" i="4"/>
  <c r="F17" i="2" s="1"/>
  <c r="L17" i="2" s="1"/>
  <c r="R17" i="2" s="1"/>
  <c r="D2" i="4"/>
  <c r="F2" i="2" s="1"/>
  <c r="L2" i="2" s="1"/>
  <c r="R2" i="2" s="1"/>
  <c r="D12" i="4"/>
  <c r="F12" i="2" s="1"/>
  <c r="L12" i="2" s="1"/>
  <c r="R12" i="2" s="1"/>
  <c r="D25" i="4"/>
  <c r="F25" i="2" s="1"/>
  <c r="L25" i="2" s="1"/>
  <c r="R25" i="2" s="1"/>
  <c r="B18" i="5"/>
  <c r="C19" i="4" l="1"/>
  <c r="E19" i="2" s="1"/>
  <c r="K19" i="2" s="1"/>
  <c r="Q19" i="2" s="1"/>
  <c r="C33" i="4"/>
  <c r="E33" i="2" s="1"/>
  <c r="K33" i="2" s="1"/>
  <c r="Q33" i="2" s="1"/>
  <c r="C21" i="4"/>
  <c r="E21" i="2" s="1"/>
  <c r="K21" i="2" s="1"/>
  <c r="Q21" i="2" s="1"/>
  <c r="C35" i="4"/>
  <c r="E35" i="2" s="1"/>
  <c r="K35" i="2" s="1"/>
  <c r="Q35" i="2" s="1"/>
  <c r="C17" i="4"/>
  <c r="E17" i="2" s="1"/>
  <c r="K17" i="2" s="1"/>
  <c r="Q17" i="2" s="1"/>
  <c r="C32" i="4"/>
  <c r="E32" i="2" s="1"/>
  <c r="K32" i="2" s="1"/>
  <c r="Q32" i="2" s="1"/>
  <c r="C14" i="4"/>
  <c r="E14" i="2" s="1"/>
  <c r="K14" i="2" s="1"/>
  <c r="Q14" i="2" s="1"/>
  <c r="C18" i="4"/>
  <c r="E18" i="2" s="1"/>
  <c r="K18" i="2" s="1"/>
  <c r="Q18" i="2" s="1"/>
  <c r="C7" i="4"/>
  <c r="E7" i="2" s="1"/>
  <c r="K7" i="2" s="1"/>
  <c r="Q7" i="2" s="1"/>
  <c r="C11" i="4"/>
  <c r="E11" i="2" s="1"/>
  <c r="K11" i="2" s="1"/>
  <c r="Q11" i="2" s="1"/>
  <c r="C27" i="4"/>
  <c r="E27" i="2" s="1"/>
  <c r="K27" i="2" s="1"/>
  <c r="Q27" i="2" s="1"/>
  <c r="C28" i="4"/>
  <c r="E28" i="2" s="1"/>
  <c r="K28" i="2" s="1"/>
  <c r="Q28" i="2" s="1"/>
  <c r="C36" i="4"/>
  <c r="E36" i="2" s="1"/>
  <c r="K36" i="2" s="1"/>
  <c r="Q36" i="2" s="1"/>
  <c r="C8" i="4"/>
  <c r="E8" i="2" s="1"/>
  <c r="K8" i="2" s="1"/>
  <c r="Q8" i="2" s="1"/>
  <c r="C12" i="4"/>
  <c r="E12" i="2" s="1"/>
  <c r="K12" i="2" s="1"/>
  <c r="Q12" i="2" s="1"/>
  <c r="C13" i="4"/>
  <c r="E13" i="2" s="1"/>
  <c r="K13" i="2" s="1"/>
  <c r="Q13" i="2" s="1"/>
  <c r="C34" i="4"/>
  <c r="E34" i="2" s="1"/>
  <c r="K34" i="2" s="1"/>
  <c r="Q34" i="2" s="1"/>
  <c r="C16" i="4"/>
  <c r="E16" i="2" s="1"/>
  <c r="K16" i="2" s="1"/>
  <c r="Q16" i="2" s="1"/>
  <c r="C23" i="4"/>
  <c r="E23" i="2" s="1"/>
  <c r="K23" i="2" s="1"/>
  <c r="Q23" i="2" s="1"/>
  <c r="C24" i="4"/>
  <c r="E24" i="2" s="1"/>
  <c r="K24" i="2" s="1"/>
  <c r="Q24" i="2" s="1"/>
  <c r="C30" i="4"/>
  <c r="E30" i="2" s="1"/>
  <c r="K30" i="2" s="1"/>
  <c r="Q30" i="2" s="1"/>
  <c r="C15" i="4"/>
  <c r="E15" i="2" s="1"/>
  <c r="K15" i="2" s="1"/>
  <c r="Q15" i="2" s="1"/>
  <c r="C2" i="4"/>
  <c r="E2" i="2" s="1"/>
  <c r="K2" i="2" s="1"/>
  <c r="Q2" i="2" s="1"/>
  <c r="C5" i="4"/>
  <c r="E5" i="2" s="1"/>
  <c r="K5" i="2" s="1"/>
  <c r="Q5" i="2" s="1"/>
  <c r="C31" i="4"/>
  <c r="E31" i="2" s="1"/>
  <c r="K31" i="2" s="1"/>
  <c r="Q31" i="2" s="1"/>
  <c r="C26" i="4"/>
  <c r="E26" i="2" s="1"/>
  <c r="K26" i="2" s="1"/>
  <c r="Q26" i="2" s="1"/>
  <c r="C29" i="4"/>
  <c r="E29" i="2" s="1"/>
  <c r="K29" i="2" s="1"/>
  <c r="Q29" i="2" s="1"/>
  <c r="C10" i="4"/>
  <c r="E10" i="2" s="1"/>
  <c r="K10" i="2" s="1"/>
  <c r="Q10" i="2" s="1"/>
  <c r="C20" i="4"/>
  <c r="E20" i="2" s="1"/>
  <c r="K20" i="2" s="1"/>
  <c r="Q20" i="2" s="1"/>
  <c r="C37" i="4"/>
  <c r="E37" i="2" s="1"/>
  <c r="K37" i="2" s="1"/>
  <c r="Q37" i="2" s="1"/>
  <c r="C4" i="4"/>
  <c r="E4" i="2" s="1"/>
  <c r="K4" i="2" s="1"/>
  <c r="Q4" i="2" s="1"/>
  <c r="C9" i="4"/>
  <c r="E9" i="2" s="1"/>
  <c r="K9" i="2" s="1"/>
  <c r="Q9" i="2" s="1"/>
  <c r="C22" i="4"/>
  <c r="E22" i="2" s="1"/>
  <c r="K22" i="2" s="1"/>
  <c r="Q22" i="2" s="1"/>
  <c r="C3" i="4"/>
  <c r="E3" i="2" s="1"/>
  <c r="K3" i="2" s="1"/>
  <c r="Q3" i="2" s="1"/>
  <c r="C6" i="4"/>
  <c r="E6" i="2" s="1"/>
  <c r="K6" i="2" s="1"/>
  <c r="Q6" i="2" s="1"/>
  <c r="C25" i="4"/>
  <c r="E25" i="2" s="1"/>
  <c r="K25" i="2" s="1"/>
  <c r="Q25" i="2" s="1"/>
</calcChain>
</file>

<file path=xl/sharedStrings.xml><?xml version="1.0" encoding="utf-8"?>
<sst xmlns="http://schemas.openxmlformats.org/spreadsheetml/2006/main" count="251" uniqueCount="97">
  <si>
    <t>rgn_id</t>
  </si>
  <si>
    <t>factor</t>
  </si>
  <si>
    <t>valor</t>
  </si>
  <si>
    <t xml:space="preserve">unidad </t>
  </si>
  <si>
    <t>Cita</t>
  </si>
  <si>
    <t>densidad Chile</t>
  </si>
  <si>
    <t>individuso/m2</t>
  </si>
  <si>
    <t>densidad teorica</t>
  </si>
  <si>
    <t>Captura co2 teorica</t>
  </si>
  <si>
    <t>co2 ha year</t>
  </si>
  <si>
    <t>Captura co2 estimada</t>
  </si>
  <si>
    <t>peso seco teorico caso Australi</t>
  </si>
  <si>
    <t>kg/m2</t>
  </si>
  <si>
    <t>peso seco estimado caso Chile</t>
  </si>
  <si>
    <t>peso humedo estimado</t>
  </si>
  <si>
    <t>perdidad humedad</t>
  </si>
  <si>
    <t>%</t>
  </si>
  <si>
    <t>biomas teorica</t>
  </si>
  <si>
    <t>Biomasa perdida diaria teorica</t>
  </si>
  <si>
    <t>km/dia</t>
  </si>
  <si>
    <t>Biomasa perdida anual estimada</t>
  </si>
  <si>
    <t>km/año</t>
  </si>
  <si>
    <t>area perdida natural anual estimada</t>
  </si>
  <si>
    <t>m2/año</t>
  </si>
  <si>
    <t>tasa crecimiento teorica diaria</t>
  </si>
  <si>
    <t>tasa aumento peso diario</t>
  </si>
  <si>
    <t>tasa aumento peso anual</t>
  </si>
  <si>
    <t>perdida stock natural</t>
  </si>
  <si>
    <t>peso seco estimado regeneración 2017</t>
  </si>
  <si>
    <t>peso seco estimado regeneración 2018</t>
  </si>
  <si>
    <t>peso seco estimado regeneración 2019</t>
  </si>
  <si>
    <t>peso seco estimado regeneración 2020</t>
  </si>
  <si>
    <t>peso seco estimado regeneración 2021</t>
  </si>
  <si>
    <t>rgn_name</t>
  </si>
  <si>
    <t>area km2</t>
  </si>
  <si>
    <t>m2</t>
  </si>
  <si>
    <t>km2</t>
  </si>
  <si>
    <t>ancud</t>
  </si>
  <si>
    <t>aysen</t>
  </si>
  <si>
    <t>cabo de hornos</t>
  </si>
  <si>
    <t>calbuco</t>
  </si>
  <si>
    <t>castro</t>
  </si>
  <si>
    <t>chaiten</t>
  </si>
  <si>
    <t>chonchi</t>
  </si>
  <si>
    <t>cisnes</t>
  </si>
  <si>
    <t>cochamo</t>
  </si>
  <si>
    <t>curaco de Velez</t>
  </si>
  <si>
    <t>dalcahue</t>
  </si>
  <si>
    <t>fresia</t>
  </si>
  <si>
    <t>guaitecas</t>
  </si>
  <si>
    <t>Hualaihue</t>
  </si>
  <si>
    <t>laguna blanca</t>
  </si>
  <si>
    <t>los muermos</t>
  </si>
  <si>
    <t>maullin</t>
  </si>
  <si>
    <t>natales</t>
  </si>
  <si>
    <t>porvenir</t>
  </si>
  <si>
    <t>primavera</t>
  </si>
  <si>
    <t>puerto Montt</t>
  </si>
  <si>
    <t>puerto varas</t>
  </si>
  <si>
    <t>punta arenas</t>
  </si>
  <si>
    <t>puqueldon</t>
  </si>
  <si>
    <t>purranque</t>
  </si>
  <si>
    <t>queilen</t>
  </si>
  <si>
    <t>quellon</t>
  </si>
  <si>
    <t>quemchi</t>
  </si>
  <si>
    <t>quinchao</t>
  </si>
  <si>
    <t>rio Negro</t>
  </si>
  <si>
    <t>rio verde</t>
  </si>
  <si>
    <t>san gregorio</t>
  </si>
  <si>
    <t>san juan de la costa</t>
  </si>
  <si>
    <t>timaukel</t>
  </si>
  <si>
    <t>torres del paine</t>
  </si>
  <si>
    <t>tortel</t>
  </si>
  <si>
    <t>ext kg</t>
  </si>
  <si>
    <t>ext kg seco</t>
  </si>
  <si>
    <t>ext m2</t>
  </si>
  <si>
    <t>total m2</t>
  </si>
  <si>
    <t>2019 MORA</t>
  </si>
  <si>
    <t>Aysen</t>
  </si>
  <si>
    <t>Calbuco</t>
  </si>
  <si>
    <t>Castro</t>
  </si>
  <si>
    <t>Chaiten</t>
  </si>
  <si>
    <t>Chonchi</t>
  </si>
  <si>
    <t>Cisnes</t>
  </si>
  <si>
    <t>Curaco de Velez</t>
  </si>
  <si>
    <t>Dalcahue</t>
  </si>
  <si>
    <t>Maullin</t>
  </si>
  <si>
    <t>Natales</t>
  </si>
  <si>
    <t>Porvenir</t>
  </si>
  <si>
    <t>Puerto Montt</t>
  </si>
  <si>
    <t>Purranque</t>
  </si>
  <si>
    <t>Quellon</t>
  </si>
  <si>
    <t>Quinchao</t>
  </si>
  <si>
    <t>Rio Negro</t>
  </si>
  <si>
    <t>San Juan de la Costa</t>
  </si>
  <si>
    <t>P.referencia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</si>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</sst>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3" borderId="0" xfId="0" applyFill="1"/>
    <xf numFmtId="0" fontId="1" fillId="2" borderId="0" xfId="0" applyFont="1" applyFill="1"/>
    <xf numFmtId="1" fontId="1" fillId="0" borderId="0" xfId="0" applyNumberFormat="1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0" fillId="2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 applyAlignment="1">
      <alignment horizontal="right"/>
    </xf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16CB-DB78-4CE8-A665-9D37CC64051E}">
  <dimension ref="A1:F37"/>
  <sheetViews>
    <sheetView tabSelected="1" workbookViewId="0">
      <selection activeCell="F6" sqref="F6"/>
    </sheetView>
  </sheetViews>
  <sheetFormatPr defaultRowHeight="15"/>
  <sheetData>
    <row r="1" spans="1:6">
      <c r="A1" s="6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</row>
    <row r="2" spans="1:6">
      <c r="A2">
        <v>1</v>
      </c>
      <c r="B2">
        <v>0.42911669612633829</v>
      </c>
      <c r="C2">
        <v>0.31982146553627533</v>
      </c>
      <c r="D2">
        <v>0.60254196154680739</v>
      </c>
      <c r="E2">
        <v>0.56795605295402074</v>
      </c>
      <c r="F2">
        <v>0.71051195478924312</v>
      </c>
    </row>
    <row r="3" spans="1:6">
      <c r="A3">
        <v>2</v>
      </c>
      <c r="B3">
        <v>1.2021792723724094</v>
      </c>
      <c r="C3">
        <v>0.89686744690391262</v>
      </c>
      <c r="D3">
        <v>1.6902833481947159</v>
      </c>
      <c r="E3">
        <v>1.5932679112927346</v>
      </c>
      <c r="F3">
        <v>1.9907948326808909</v>
      </c>
    </row>
    <row r="4" spans="1:6">
      <c r="A4">
        <v>3</v>
      </c>
      <c r="B4">
        <v>3.8480429472057156</v>
      </c>
      <c r="C4">
        <v>2.8707999277795677</v>
      </c>
      <c r="D4">
        <v>5.4104785672438149</v>
      </c>
      <c r="E4">
        <v>5.0999170974840178</v>
      </c>
      <c r="F4">
        <v>6.37235106631785</v>
      </c>
    </row>
    <row r="5" spans="1:6">
      <c r="A5">
        <v>4</v>
      </c>
      <c r="B5">
        <v>0.35362379875555927</v>
      </c>
      <c r="C5">
        <v>0.26378326616968623</v>
      </c>
      <c r="D5">
        <v>0.49714147412304222</v>
      </c>
      <c r="E5">
        <v>0.46860555350837957</v>
      </c>
      <c r="F5">
        <v>0.58552306665038811</v>
      </c>
    </row>
    <row r="6" spans="1:6">
      <c r="A6">
        <v>5</v>
      </c>
      <c r="B6">
        <v>4.6142964988934834</v>
      </c>
      <c r="C6">
        <v>1.7522652688021283</v>
      </c>
      <c r="D6">
        <v>2.1670370620986312</v>
      </c>
      <c r="E6">
        <v>2.3024545688146909</v>
      </c>
      <c r="F6">
        <v>3.3538832024272738</v>
      </c>
    </row>
    <row r="7" spans="1:6">
      <c r="A7">
        <v>6</v>
      </c>
      <c r="B7">
        <v>0.37709511829013964</v>
      </c>
      <c r="C7">
        <v>0.28129260807428608</v>
      </c>
      <c r="D7">
        <v>0.53011088439536258</v>
      </c>
      <c r="E7">
        <v>0.4996825196310688</v>
      </c>
      <c r="F7">
        <v>0.62441913640863034</v>
      </c>
    </row>
    <row r="8" spans="1:6">
      <c r="A8">
        <v>7</v>
      </c>
      <c r="B8">
        <v>0.24275364919646839</v>
      </c>
      <c r="C8">
        <v>0.16092170627106039</v>
      </c>
      <c r="D8">
        <v>0.29176234661199607</v>
      </c>
      <c r="E8">
        <v>0.27501518791646745</v>
      </c>
      <c r="F8">
        <v>0.34363172821724414</v>
      </c>
    </row>
    <row r="9" spans="1:6">
      <c r="A9">
        <v>8</v>
      </c>
      <c r="B9">
        <v>0.98153995648605763</v>
      </c>
      <c r="C9">
        <v>0.73226959128382496</v>
      </c>
      <c r="D9">
        <v>1.3800783853822558</v>
      </c>
      <c r="E9">
        <v>1.3008618860613141</v>
      </c>
      <c r="F9">
        <v>1.6254281135010238</v>
      </c>
    </row>
    <row r="10" spans="1:6">
      <c r="A10">
        <v>9</v>
      </c>
      <c r="B10">
        <v>0.60644591275316317</v>
      </c>
      <c r="C10">
        <v>0.45243384921112267</v>
      </c>
      <c r="D10">
        <v>0.85268347005488643</v>
      </c>
      <c r="E10">
        <v>0.803739438873736</v>
      </c>
      <c r="F10">
        <v>1.0042731621805174</v>
      </c>
    </row>
    <row r="11" spans="1:6">
      <c r="A11">
        <v>10</v>
      </c>
      <c r="B11">
        <v>2.2187833185863757</v>
      </c>
      <c r="C11">
        <v>1.5344541546814718</v>
      </c>
      <c r="D11">
        <v>2.8034089029417846</v>
      </c>
      <c r="E11">
        <v>2.8913631403361815</v>
      </c>
      <c r="F11">
        <v>3.817112088411585</v>
      </c>
    </row>
    <row r="12" spans="1:6">
      <c r="A12">
        <v>11</v>
      </c>
      <c r="B12">
        <v>0.38044186131812507</v>
      </c>
      <c r="C12">
        <v>0.26197480744085155</v>
      </c>
      <c r="D12">
        <v>0.47844835069560659</v>
      </c>
      <c r="E12">
        <v>0.47586575228069361</v>
      </c>
      <c r="F12">
        <v>0.6330205962194787</v>
      </c>
    </row>
    <row r="13" spans="1:6">
      <c r="A13">
        <v>12</v>
      </c>
      <c r="B13">
        <v>7.2125785441820495E-2</v>
      </c>
      <c r="C13">
        <v>5.3808832821832214E-2</v>
      </c>
      <c r="D13">
        <v>0.10141129442486285</v>
      </c>
      <c r="E13">
        <v>9.5590286124875704E-2</v>
      </c>
      <c r="F13">
        <v>0.11944014972674542</v>
      </c>
    </row>
    <row r="14" spans="1:6">
      <c r="A14">
        <v>13</v>
      </c>
      <c r="B14">
        <v>0.70425431628691904</v>
      </c>
      <c r="C14">
        <v>0.52540298226220727</v>
      </c>
      <c r="D14">
        <v>0.99020539438787669</v>
      </c>
      <c r="E14">
        <v>0.93336760475001201</v>
      </c>
      <c r="F14">
        <v>1.1662436737117796</v>
      </c>
    </row>
    <row r="15" spans="1:6">
      <c r="A15">
        <v>14</v>
      </c>
      <c r="B15">
        <v>0.36494313355031971</v>
      </c>
      <c r="C15">
        <v>0.27188043912252563</v>
      </c>
      <c r="D15">
        <v>0.51212511855112375</v>
      </c>
      <c r="E15">
        <v>0.48291380679271639</v>
      </c>
      <c r="F15">
        <v>0.60404857977909521</v>
      </c>
    </row>
    <row r="16" spans="1:6">
      <c r="A16">
        <v>15</v>
      </c>
      <c r="B16">
        <v>2.1732657301037142</v>
      </c>
      <c r="C16">
        <v>1.6213465355312775</v>
      </c>
      <c r="D16">
        <v>3.0556851404660335</v>
      </c>
      <c r="E16">
        <v>2.8802888134032822</v>
      </c>
      <c r="F16">
        <v>3.5989235002366224</v>
      </c>
    </row>
    <row r="17" spans="1:6">
      <c r="A17">
        <v>16</v>
      </c>
      <c r="B17">
        <v>0.26744797390156155</v>
      </c>
      <c r="C17">
        <v>0.19952730120097301</v>
      </c>
      <c r="D17">
        <v>0.37604089936104984</v>
      </c>
      <c r="E17">
        <v>0.35445615173772554</v>
      </c>
      <c r="F17">
        <v>0.44289328499146147</v>
      </c>
    </row>
    <row r="18" spans="1:6">
      <c r="A18">
        <v>17</v>
      </c>
      <c r="B18">
        <v>0.66139545385803777</v>
      </c>
      <c r="C18">
        <v>0.49342849007134115</v>
      </c>
      <c r="D18">
        <v>0.92994438385100098</v>
      </c>
      <c r="E18">
        <v>0.87656557621795361</v>
      </c>
      <c r="F18">
        <v>1.0952694872365032</v>
      </c>
    </row>
    <row r="19" spans="1:6">
      <c r="A19">
        <v>18</v>
      </c>
      <c r="B19">
        <v>2.9941405898327842</v>
      </c>
      <c r="C19">
        <v>2.2337509681276138</v>
      </c>
      <c r="D19">
        <v>4.2098585905156689</v>
      </c>
      <c r="E19">
        <v>3.9682127074200677</v>
      </c>
      <c r="F19">
        <v>4.9582880477099458</v>
      </c>
    </row>
    <row r="20" spans="1:6">
      <c r="A20">
        <v>19</v>
      </c>
      <c r="B20">
        <v>0.54981339119030104</v>
      </c>
      <c r="C20">
        <v>0.41018363500010457</v>
      </c>
      <c r="D20">
        <v>0.77305622879778457</v>
      </c>
      <c r="E20">
        <v>0.72868280126479179</v>
      </c>
      <c r="F20">
        <v>0.91048982500871412</v>
      </c>
    </row>
    <row r="21" spans="1:6">
      <c r="A21">
        <v>20</v>
      </c>
      <c r="B21">
        <v>0.14170742125926925</v>
      </c>
      <c r="C21">
        <v>0.10570574923240526</v>
      </c>
      <c r="D21">
        <v>0.19921927861365488</v>
      </c>
      <c r="E21">
        <v>0.18778409202123114</v>
      </c>
      <c r="F21">
        <v>0.23463639430910782</v>
      </c>
    </row>
    <row r="22" spans="1:6">
      <c r="A22">
        <v>21</v>
      </c>
      <c r="B22">
        <v>0.4652112436795785</v>
      </c>
      <c r="C22">
        <v>0.34706691767236669</v>
      </c>
      <c r="D22">
        <v>0.65410274721516537</v>
      </c>
      <c r="E22">
        <v>0.61655724952501478</v>
      </c>
      <c r="F22">
        <v>0.77038884580986866</v>
      </c>
    </row>
    <row r="23" spans="1:6">
      <c r="A23">
        <v>22</v>
      </c>
      <c r="B23">
        <v>0.10196447636002126</v>
      </c>
      <c r="C23">
        <v>7.606973606752257E-2</v>
      </c>
      <c r="D23">
        <v>0.14336550333117712</v>
      </c>
      <c r="E23">
        <v>0.13513632343996751</v>
      </c>
      <c r="F23">
        <v>0.17930057996047183</v>
      </c>
    </row>
    <row r="24" spans="1:6">
      <c r="A24">
        <v>23</v>
      </c>
      <c r="B24">
        <v>3.568485734392831E-3</v>
      </c>
      <c r="C24">
        <v>2.6622386312024943E-3</v>
      </c>
      <c r="D24">
        <v>5.0174116683047399E-3</v>
      </c>
      <c r="E24">
        <v>4.7294122385440496E-3</v>
      </c>
      <c r="F24">
        <v>5.9094049070348223E-3</v>
      </c>
    </row>
    <row r="25" spans="1:6">
      <c r="A25">
        <v>24</v>
      </c>
      <c r="B25">
        <v>0.71781655735902095</v>
      </c>
      <c r="C25">
        <v>0.53552097762361361</v>
      </c>
      <c r="D25">
        <v>1.0092743641605986</v>
      </c>
      <c r="E25">
        <v>0.95134201565777998</v>
      </c>
      <c r="F25">
        <v>1.188702716540349</v>
      </c>
    </row>
    <row r="26" spans="1:6">
      <c r="A26">
        <v>25</v>
      </c>
      <c r="B26">
        <v>0.37853351738627533</v>
      </c>
      <c r="C26">
        <v>0.28240173233091798</v>
      </c>
      <c r="D26">
        <v>0.53223093164515256</v>
      </c>
      <c r="E26">
        <v>0.5016808761687207</v>
      </c>
      <c r="F26">
        <v>0.62685071249141811</v>
      </c>
    </row>
    <row r="27" spans="1:6">
      <c r="A27">
        <v>26</v>
      </c>
      <c r="B27">
        <v>0.61335269740516452</v>
      </c>
      <c r="C27">
        <v>0.45590923373615688</v>
      </c>
      <c r="D27">
        <v>0.85804342860552707</v>
      </c>
      <c r="E27">
        <v>0.80879173580356978</v>
      </c>
      <c r="F27">
        <v>1.0105860118039092</v>
      </c>
    </row>
    <row r="28" spans="1:6">
      <c r="A28">
        <v>27</v>
      </c>
      <c r="B28">
        <v>0.56545941037800385</v>
      </c>
      <c r="C28">
        <v>0.38545118518167537</v>
      </c>
      <c r="D28">
        <v>0.70265976547364151</v>
      </c>
      <c r="E28">
        <v>0.73943566636317737</v>
      </c>
      <c r="F28">
        <v>1.0710458131797185</v>
      </c>
    </row>
    <row r="29" spans="1:6">
      <c r="A29">
        <v>28</v>
      </c>
      <c r="B29">
        <v>0.25315946405249828</v>
      </c>
      <c r="C29">
        <v>0.15434308972092417</v>
      </c>
      <c r="D29">
        <v>0.26796737613937127</v>
      </c>
      <c r="E29">
        <v>0.29362941920273888</v>
      </c>
      <c r="F29">
        <v>0.4333079411567175</v>
      </c>
    </row>
    <row r="30" spans="1:6">
      <c r="A30">
        <v>29</v>
      </c>
      <c r="B30">
        <v>0.43979535599075914</v>
      </c>
      <c r="C30">
        <v>0.32674229884418987</v>
      </c>
      <c r="D30">
        <v>0.61527725600663152</v>
      </c>
      <c r="E30">
        <v>0.58104087281449679</v>
      </c>
      <c r="F30">
        <v>0.7268220384627897</v>
      </c>
    </row>
    <row r="31" spans="1:6">
      <c r="A31">
        <v>30</v>
      </c>
      <c r="B31">
        <v>0.28768142773219524</v>
      </c>
      <c r="C31">
        <v>0.21446946347914561</v>
      </c>
      <c r="D31">
        <v>0.40420177813634678</v>
      </c>
      <c r="E31">
        <v>0.38100059607132047</v>
      </c>
      <c r="F31">
        <v>0.47606059240464421</v>
      </c>
    </row>
    <row r="32" spans="1:6">
      <c r="A32">
        <v>31</v>
      </c>
      <c r="B32">
        <v>2.0739216918213774</v>
      </c>
      <c r="C32">
        <v>1.5472317551509387</v>
      </c>
      <c r="D32">
        <v>2.916004061724347</v>
      </c>
      <c r="E32">
        <v>2.7486254285813692</v>
      </c>
      <c r="F32">
        <v>3.4344099807759143</v>
      </c>
    </row>
    <row r="33" spans="1:6">
      <c r="A33">
        <v>32</v>
      </c>
      <c r="B33">
        <v>0.312568702839148</v>
      </c>
      <c r="C33">
        <v>0.23318923978963815</v>
      </c>
      <c r="D33">
        <v>0.43948217073056567</v>
      </c>
      <c r="E33">
        <v>0.4142558941306313</v>
      </c>
      <c r="F33">
        <v>0.51761311767089047</v>
      </c>
    </row>
    <row r="34" spans="1:6">
      <c r="A34">
        <v>33</v>
      </c>
      <c r="B34">
        <v>0.29150257713555999</v>
      </c>
      <c r="C34">
        <v>0.19668952129725137</v>
      </c>
      <c r="D34">
        <v>0.36660571248070284</v>
      </c>
      <c r="E34">
        <v>0.39727806234175561</v>
      </c>
      <c r="F34">
        <v>0.61838484353630996</v>
      </c>
    </row>
    <row r="35" spans="1:6">
      <c r="A35">
        <v>34</v>
      </c>
      <c r="B35">
        <v>2.1006439326128543</v>
      </c>
      <c r="C35">
        <v>1.567167657111177</v>
      </c>
      <c r="D35">
        <v>2.9535764363195947</v>
      </c>
      <c r="E35">
        <v>2.7840411488748509</v>
      </c>
      <c r="F35">
        <v>3.4786619555948604</v>
      </c>
    </row>
    <row r="36" spans="1:6">
      <c r="A36">
        <v>35</v>
      </c>
      <c r="B36">
        <v>0.62529944206305033</v>
      </c>
      <c r="C36">
        <v>0.46649936545504017</v>
      </c>
      <c r="D36">
        <v>0.87919217009996264</v>
      </c>
      <c r="E36">
        <v>0.82872653953622499</v>
      </c>
      <c r="F36">
        <v>1.0354945672557796</v>
      </c>
    </row>
    <row r="37" spans="1:6">
      <c r="A37">
        <v>36</v>
      </c>
      <c r="B37">
        <v>1.084213984026593</v>
      </c>
      <c r="C37">
        <v>0.80886868201441209</v>
      </c>
      <c r="D37">
        <v>1.524441541678123</v>
      </c>
      <c r="E37">
        <v>1.4369385971857986</v>
      </c>
      <c r="F37">
        <v>1.7954560882033812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="130" zoomScaleNormal="130" workbookViewId="0">
      <selection activeCell="D15" sqref="D15"/>
    </sheetView>
  </sheetViews>
  <sheetFormatPr defaultColWidth="11.42578125" defaultRowHeight="15"/>
  <cols>
    <col min="1" max="1" width="40.85546875" customWidth="1"/>
    <col min="2" max="2" width="13.5703125" bestFit="1" customWidth="1"/>
    <col min="3" max="3" width="13.85546875" bestFit="1" customWidth="1"/>
  </cols>
  <sheetData>
    <row r="1" spans="1:4">
      <c r="A1" s="6" t="s">
        <v>1</v>
      </c>
      <c r="B1" s="6" t="s">
        <v>2</v>
      </c>
      <c r="C1" s="6" t="s">
        <v>3</v>
      </c>
      <c r="D1" s="6" t="s">
        <v>4</v>
      </c>
    </row>
    <row r="2" spans="1:4">
      <c r="A2" t="s">
        <v>5</v>
      </c>
      <c r="B2" s="7">
        <v>6</v>
      </c>
      <c r="C2" s="13" t="s">
        <v>6</v>
      </c>
    </row>
    <row r="3" spans="1:4">
      <c r="A3" t="s">
        <v>7</v>
      </c>
      <c r="B3" s="7">
        <v>6.85</v>
      </c>
      <c r="C3" s="13" t="s">
        <v>6</v>
      </c>
    </row>
    <row r="4" spans="1:4">
      <c r="A4" t="s">
        <v>8</v>
      </c>
      <c r="B4" s="7">
        <v>0.4</v>
      </c>
      <c r="C4" s="13" t="s">
        <v>9</v>
      </c>
    </row>
    <row r="5" spans="1:4">
      <c r="A5" t="s">
        <v>10</v>
      </c>
      <c r="B5" s="7">
        <f>B2*B4/B3</f>
        <v>0.35036496350364971</v>
      </c>
      <c r="C5" s="13" t="s">
        <v>9</v>
      </c>
    </row>
    <row r="6" spans="1:4">
      <c r="A6" t="s">
        <v>11</v>
      </c>
      <c r="B6" s="7">
        <v>1.0649999999999999</v>
      </c>
      <c r="C6" s="13" t="s">
        <v>12</v>
      </c>
    </row>
    <row r="7" spans="1:4">
      <c r="A7" t="s">
        <v>13</v>
      </c>
      <c r="B7" s="7">
        <f>B2*B6/B3</f>
        <v>0.93284671532846719</v>
      </c>
      <c r="C7" s="13" t="s">
        <v>12</v>
      </c>
    </row>
    <row r="8" spans="1:4">
      <c r="A8" t="s">
        <v>14</v>
      </c>
      <c r="B8" s="7">
        <f>B7+(B7*(1-B9))</f>
        <v>1.6697956204379563</v>
      </c>
      <c r="C8" s="13" t="s">
        <v>12</v>
      </c>
    </row>
    <row r="9" spans="1:4">
      <c r="A9" t="s">
        <v>15</v>
      </c>
      <c r="B9">
        <v>0.21</v>
      </c>
      <c r="C9" s="13" t="s">
        <v>16</v>
      </c>
    </row>
    <row r="10" spans="1:4">
      <c r="A10" t="s">
        <v>17</v>
      </c>
      <c r="B10">
        <v>19.5</v>
      </c>
      <c r="C10" s="13" t="s">
        <v>12</v>
      </c>
    </row>
    <row r="11" spans="1:4">
      <c r="A11" t="s">
        <v>18</v>
      </c>
      <c r="B11">
        <v>2.4300000000000002</v>
      </c>
      <c r="C11" s="13" t="s">
        <v>19</v>
      </c>
    </row>
    <row r="12" spans="1:4">
      <c r="A12" t="s">
        <v>20</v>
      </c>
      <c r="B12" s="1">
        <f>B11*365</f>
        <v>886.95</v>
      </c>
      <c r="C12" s="13" t="s">
        <v>21</v>
      </c>
    </row>
    <row r="13" spans="1:4">
      <c r="A13" t="s">
        <v>22</v>
      </c>
      <c r="B13" s="1">
        <f>B12/B8</f>
        <v>531.17279093555749</v>
      </c>
      <c r="C13" s="13" t="s">
        <v>23</v>
      </c>
    </row>
    <row r="14" spans="1:4">
      <c r="A14" t="s">
        <v>24</v>
      </c>
      <c r="B14" s="14">
        <v>1.2999999999999999E-3</v>
      </c>
      <c r="C14" s="13" t="s">
        <v>16</v>
      </c>
    </row>
    <row r="15" spans="1:4">
      <c r="A15" t="s">
        <v>25</v>
      </c>
      <c r="B15" s="14">
        <f>B8*B14</f>
        <v>2.1707343065693429E-3</v>
      </c>
      <c r="C15" s="13" t="s">
        <v>12</v>
      </c>
    </row>
    <row r="16" spans="1:4">
      <c r="A16" s="9" t="s">
        <v>26</v>
      </c>
      <c r="B16" s="16">
        <v>1.2999999999999999E-3</v>
      </c>
      <c r="C16" s="13" t="s">
        <v>16</v>
      </c>
    </row>
    <row r="17" spans="1:3">
      <c r="A17" t="s">
        <v>27</v>
      </c>
      <c r="B17">
        <v>0.29399999999999998</v>
      </c>
      <c r="C17" s="13" t="s">
        <v>16</v>
      </c>
    </row>
    <row r="18" spans="1:3">
      <c r="A18" t="s">
        <v>28</v>
      </c>
      <c r="B18" s="14">
        <f>B19-(B19*B14*182)</f>
        <v>0.5436439983065694</v>
      </c>
      <c r="C18" s="13" t="s">
        <v>12</v>
      </c>
    </row>
    <row r="19" spans="1:3">
      <c r="A19" t="s">
        <v>29</v>
      </c>
      <c r="B19" s="14">
        <f>B20-(B20*B14*182)</f>
        <v>0.71213518248175189</v>
      </c>
      <c r="C19" s="13" t="s">
        <v>12</v>
      </c>
    </row>
    <row r="20" spans="1:3">
      <c r="A20" t="s">
        <v>30</v>
      </c>
      <c r="B20" s="14">
        <v>0.93284671532846719</v>
      </c>
      <c r="C20" s="13" t="s">
        <v>12</v>
      </c>
    </row>
    <row r="21" spans="1:3">
      <c r="A21" t="s">
        <v>31</v>
      </c>
      <c r="B21" s="14">
        <f>B20+(B20*B14*182)</f>
        <v>1.1535582481751825</v>
      </c>
      <c r="C21" s="13" t="s">
        <v>12</v>
      </c>
    </row>
    <row r="22" spans="1:3">
      <c r="A22" t="s">
        <v>32</v>
      </c>
      <c r="B22" s="14">
        <f>B21+(B21*B14*182)</f>
        <v>1.4264901296934307</v>
      </c>
      <c r="C22" s="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8"/>
  <sheetViews>
    <sheetView topLeftCell="I21" zoomScale="130" zoomScaleNormal="130" workbookViewId="0">
      <selection activeCell="Q1" sqref="Q1:U37"/>
    </sheetView>
  </sheetViews>
  <sheetFormatPr defaultColWidth="11.42578125" defaultRowHeight="15"/>
  <cols>
    <col min="2" max="2" width="19.28515625" customWidth="1"/>
    <col min="3" max="3" width="14.140625" bestFit="1" customWidth="1"/>
    <col min="4" max="4" width="13.140625" bestFit="1" customWidth="1"/>
    <col min="5" max="8" width="13.5703125" bestFit="1" customWidth="1"/>
    <col min="9" max="9" width="12.28515625" customWidth="1"/>
    <col min="10" max="10" width="4.7109375" bestFit="1" customWidth="1"/>
    <col min="11" max="12" width="11.5703125" bestFit="1" customWidth="1"/>
    <col min="13" max="14" width="12.5703125" bestFit="1" customWidth="1"/>
    <col min="15" max="15" width="12.5703125" customWidth="1"/>
    <col min="16" max="16" width="4.42578125" customWidth="1"/>
  </cols>
  <sheetData>
    <row r="1" spans="1:21">
      <c r="A1" s="6" t="s">
        <v>0</v>
      </c>
      <c r="B1" s="6" t="s">
        <v>33</v>
      </c>
      <c r="C1" s="6" t="s">
        <v>34</v>
      </c>
      <c r="D1" s="11" t="s">
        <v>35</v>
      </c>
      <c r="E1" s="12">
        <v>2017</v>
      </c>
      <c r="F1" s="12">
        <v>2018</v>
      </c>
      <c r="G1" s="12">
        <v>2019</v>
      </c>
      <c r="H1" s="12">
        <v>2020</v>
      </c>
      <c r="I1" s="12">
        <v>2021</v>
      </c>
      <c r="J1" s="9" t="s">
        <v>36</v>
      </c>
      <c r="K1" s="12">
        <v>2017</v>
      </c>
      <c r="L1" s="12">
        <v>2018</v>
      </c>
      <c r="M1" s="12">
        <v>2019</v>
      </c>
      <c r="N1" s="12">
        <v>2020</v>
      </c>
      <c r="O1" s="12">
        <v>2021</v>
      </c>
      <c r="P1" s="11" t="s">
        <v>16</v>
      </c>
      <c r="Q1" s="12">
        <v>2017</v>
      </c>
      <c r="R1" s="12">
        <v>2018</v>
      </c>
      <c r="S1" s="12">
        <v>2019</v>
      </c>
      <c r="T1" s="12">
        <v>2020</v>
      </c>
      <c r="U1" s="12">
        <v>2021</v>
      </c>
    </row>
    <row r="2" spans="1:21">
      <c r="A2">
        <v>1</v>
      </c>
      <c r="B2" t="s">
        <v>37</v>
      </c>
      <c r="C2" s="1">
        <v>1546.4483130900001</v>
      </c>
      <c r="D2">
        <f>C2*100/$C$38</f>
        <v>0.91983534479220763</v>
      </c>
      <c r="E2" s="1">
        <f>'extraccion humana'!W2-regeneración!C2+MAREJADAS!D2</f>
        <v>6636067.9084333004</v>
      </c>
      <c r="F2" s="1">
        <f>'extraccion humana'!X2-regeneración!D2+MAREJADAS!E2</f>
        <v>4945873.6586854458</v>
      </c>
      <c r="G2" s="1">
        <v>9318000</v>
      </c>
      <c r="H2" s="1">
        <f>G2+regeneración!F2-'extraccion humana'!Y2-MAREJADAS!G2</f>
        <v>8783146.8000000007</v>
      </c>
      <c r="I2" s="1">
        <f>H2+regeneración!G2-'extraccion humana'!Z2-MAREJADAS!H2</f>
        <v>10987700.139141034</v>
      </c>
      <c r="J2" s="3"/>
      <c r="K2" s="10">
        <f>E2/1000000</f>
        <v>6.6360679084333007</v>
      </c>
      <c r="L2" s="10">
        <f t="shared" ref="L2:O17" si="0">F2/1000000</f>
        <v>4.9458736586854455</v>
      </c>
      <c r="M2" s="10">
        <f t="shared" si="0"/>
        <v>9.3179999999999996</v>
      </c>
      <c r="N2" s="10">
        <f t="shared" si="0"/>
        <v>8.7831468000000008</v>
      </c>
      <c r="O2" s="10">
        <f t="shared" si="0"/>
        <v>10.987700139141035</v>
      </c>
      <c r="Q2" s="7">
        <f t="shared" ref="Q2:Q37" si="1">K2*100/C2</f>
        <v>0.42911669612633829</v>
      </c>
      <c r="R2" s="7">
        <f t="shared" ref="R2:R37" si="2">L2*100/C2</f>
        <v>0.31982146553627533</v>
      </c>
      <c r="S2" s="7">
        <f t="shared" ref="S2:S37" si="3">M2*100/C2</f>
        <v>0.60254196154680739</v>
      </c>
      <c r="T2" s="7">
        <f t="shared" ref="T2:T37" si="4">N2*100/C2</f>
        <v>0.56795605295402074</v>
      </c>
      <c r="U2" s="7">
        <f t="shared" ref="U2:U37" si="5">O2*100/C2</f>
        <v>0.71051195478924312</v>
      </c>
    </row>
    <row r="3" spans="1:21">
      <c r="A3">
        <v>2</v>
      </c>
      <c r="B3" t="s">
        <v>38</v>
      </c>
      <c r="C3" s="1">
        <v>16051.036667300001</v>
      </c>
      <c r="D3">
        <f t="shared" ref="D3:D37" si="6">C3*100/$C$38</f>
        <v>9.5472384832812782</v>
      </c>
      <c r="E3" s="1">
        <f>'extraccion humana'!W3-regeneración!C3+MAREJADAS!D3</f>
        <v>192962235.81517577</v>
      </c>
      <c r="F3" s="1">
        <f>'extraccion humana'!X3-regeneración!D3+MAREJADAS!E3</f>
        <v>143956522.75962439</v>
      </c>
      <c r="G3" s="1">
        <v>271308000</v>
      </c>
      <c r="H3" s="1">
        <f>G3+regeneración!F3-'extraccion humana'!Y3-MAREJADAS!G3</f>
        <v>255736016.64992172</v>
      </c>
      <c r="I3" s="1">
        <f>H3+regeneración!G3-'extraccion humana'!Z3-MAREJADAS!H3</f>
        <v>319543208.56432348</v>
      </c>
      <c r="J3" s="3"/>
      <c r="K3" s="10">
        <f t="shared" ref="K3:K37" si="7">E3/1000000</f>
        <v>192.96223581517577</v>
      </c>
      <c r="L3" s="10">
        <f t="shared" si="0"/>
        <v>143.95652275962439</v>
      </c>
      <c r="M3" s="10">
        <f t="shared" si="0"/>
        <v>271.30799999999999</v>
      </c>
      <c r="N3" s="10">
        <f t="shared" si="0"/>
        <v>255.73601664992171</v>
      </c>
      <c r="O3" s="10">
        <f t="shared" si="0"/>
        <v>319.54320856432349</v>
      </c>
      <c r="Q3" s="7">
        <f t="shared" si="1"/>
        <v>1.2021792723724094</v>
      </c>
      <c r="R3" s="7">
        <f t="shared" si="2"/>
        <v>0.89686744690391262</v>
      </c>
      <c r="S3" s="7">
        <f t="shared" si="3"/>
        <v>1.6902833481947159</v>
      </c>
      <c r="T3" s="7">
        <f t="shared" si="4"/>
        <v>1.5932679112927346</v>
      </c>
      <c r="U3" s="7">
        <f t="shared" si="5"/>
        <v>1.9907948326808909</v>
      </c>
    </row>
    <row r="4" spans="1:21">
      <c r="A4">
        <v>3</v>
      </c>
      <c r="B4" t="s">
        <v>39</v>
      </c>
      <c r="C4" s="1">
        <v>25608.806740100001</v>
      </c>
      <c r="D4">
        <f t="shared" si="6"/>
        <v>15.232248875120337</v>
      </c>
      <c r="E4" s="1">
        <f>'extraccion humana'!W4-regeneración!C4+MAREJADAS!D4</f>
        <v>985437881.62595999</v>
      </c>
      <c r="F4" s="1">
        <f>'extraccion humana'!X4-regeneración!D4+MAREJADAS!E4</f>
        <v>735177605.39999998</v>
      </c>
      <c r="G4" s="1">
        <v>1385559000</v>
      </c>
      <c r="H4" s="1">
        <f>G4+regeneración!F4-'extraccion humana'!Y4-MAREJADAS!G4</f>
        <v>1306027913.3999996</v>
      </c>
      <c r="I4" s="1">
        <f>H4+regeneración!G4-'extraccion humana'!Z4-MAREJADAS!H4</f>
        <v>1631883069.3740396</v>
      </c>
      <c r="J4" s="3"/>
      <c r="K4" s="10">
        <f t="shared" si="7"/>
        <v>985.43788162596002</v>
      </c>
      <c r="L4" s="10">
        <f t="shared" si="0"/>
        <v>735.17760539999995</v>
      </c>
      <c r="M4" s="10">
        <f t="shared" si="0"/>
        <v>1385.559</v>
      </c>
      <c r="N4" s="10">
        <f t="shared" si="0"/>
        <v>1306.0279133999995</v>
      </c>
      <c r="O4" s="10">
        <f t="shared" si="0"/>
        <v>1631.8830693740397</v>
      </c>
      <c r="Q4" s="7">
        <f t="shared" si="1"/>
        <v>3.8480429472057156</v>
      </c>
      <c r="R4" s="7">
        <f t="shared" si="2"/>
        <v>2.8707999277795677</v>
      </c>
      <c r="S4" s="7">
        <f t="shared" si="3"/>
        <v>5.4104785672438149</v>
      </c>
      <c r="T4" s="7">
        <f t="shared" si="4"/>
        <v>5.0999170974840178</v>
      </c>
      <c r="U4" s="7">
        <f t="shared" si="5"/>
        <v>6.37235106631785</v>
      </c>
    </row>
    <row r="5" spans="1:21">
      <c r="A5">
        <v>4</v>
      </c>
      <c r="B5" t="s">
        <v>40</v>
      </c>
      <c r="C5" s="1">
        <v>1068.10641968</v>
      </c>
      <c r="D5">
        <f t="shared" si="6"/>
        <v>0.63531514665239575</v>
      </c>
      <c r="E5" s="1">
        <f>'extraccion humana'!W5-regeneración!C5+MAREJADAS!D5</f>
        <v>3777078.4960244126</v>
      </c>
      <c r="F5" s="1">
        <f>'extraccion humana'!X5-regeneración!D5+MAREJADAS!E5</f>
        <v>2817486</v>
      </c>
      <c r="G5" s="1">
        <v>5310000</v>
      </c>
      <c r="H5" s="1">
        <f>G5+regeneración!F5-'extraccion humana'!Y5-MAREJADAS!G5</f>
        <v>5005206</v>
      </c>
      <c r="I5" s="1">
        <f>H5+regeneración!G5-'extraccion humana'!Z5-MAREJADAS!H5</f>
        <v>6254009.4636000004</v>
      </c>
      <c r="J5" s="3"/>
      <c r="K5" s="10">
        <f t="shared" si="7"/>
        <v>3.7770784960244126</v>
      </c>
      <c r="L5" s="10">
        <f t="shared" si="0"/>
        <v>2.8174860000000002</v>
      </c>
      <c r="M5" s="10">
        <f t="shared" si="0"/>
        <v>5.31</v>
      </c>
      <c r="N5" s="10">
        <f t="shared" si="0"/>
        <v>5.0052060000000003</v>
      </c>
      <c r="O5" s="10">
        <f t="shared" si="0"/>
        <v>6.2540094636000001</v>
      </c>
      <c r="Q5" s="7">
        <f t="shared" si="1"/>
        <v>0.35362379875555927</v>
      </c>
      <c r="R5" s="7">
        <f t="shared" si="2"/>
        <v>0.26378326616968623</v>
      </c>
      <c r="S5" s="7">
        <f t="shared" si="3"/>
        <v>0.49714147412304222</v>
      </c>
      <c r="T5" s="7">
        <f t="shared" si="4"/>
        <v>0.46860555350837957</v>
      </c>
      <c r="U5" s="7">
        <f t="shared" si="5"/>
        <v>0.58552306665038811</v>
      </c>
    </row>
    <row r="6" spans="1:21">
      <c r="A6">
        <v>5</v>
      </c>
      <c r="B6" t="s">
        <v>41</v>
      </c>
      <c r="C6" s="1">
        <v>350.38625470699998</v>
      </c>
      <c r="D6">
        <f t="shared" si="6"/>
        <v>0.20841153155961092</v>
      </c>
      <c r="E6" s="1">
        <f>'extraccion humana'!W6-regeneración!C6+MAREJADAS!D6</f>
        <v>16167860.683549106</v>
      </c>
      <c r="F6" s="1">
        <f>'extraccion humana'!X6-regeneración!D6+MAREJADAS!E6</f>
        <v>6139696.6478873231</v>
      </c>
      <c r="G6" s="1">
        <v>7593000</v>
      </c>
      <c r="H6" s="1">
        <f>G6+regeneración!F6-'extraccion humana'!Y6-MAREJADAS!G6</f>
        <v>8067484.330000001</v>
      </c>
      <c r="I6" s="1">
        <f>H6+regeneración!G6-'extraccion humana'!Z6-MAREJADAS!H6</f>
        <v>11751545.740232116</v>
      </c>
      <c r="J6" s="3"/>
      <c r="K6" s="10">
        <f t="shared" si="7"/>
        <v>16.167860683549105</v>
      </c>
      <c r="L6" s="10">
        <f t="shared" si="0"/>
        <v>6.1396966478873232</v>
      </c>
      <c r="M6" s="10">
        <f t="shared" si="0"/>
        <v>7.593</v>
      </c>
      <c r="N6" s="10">
        <f t="shared" si="0"/>
        <v>8.067484330000001</v>
      </c>
      <c r="O6" s="10">
        <f t="shared" si="0"/>
        <v>11.751545740232116</v>
      </c>
      <c r="Q6" s="7">
        <f t="shared" si="1"/>
        <v>4.6142964988934834</v>
      </c>
      <c r="R6" s="7">
        <f t="shared" si="2"/>
        <v>1.7522652688021283</v>
      </c>
      <c r="S6" s="7">
        <f t="shared" si="3"/>
        <v>2.1670370620986312</v>
      </c>
      <c r="T6" s="15">
        <f t="shared" si="4"/>
        <v>2.3024545688146909</v>
      </c>
      <c r="U6" s="7">
        <f t="shared" si="5"/>
        <v>3.3538832024272738</v>
      </c>
    </row>
    <row r="7" spans="1:21">
      <c r="A7">
        <v>6</v>
      </c>
      <c r="B7" t="s">
        <v>42</v>
      </c>
      <c r="C7" s="1">
        <v>4735.6130083300004</v>
      </c>
      <c r="D7">
        <f t="shared" si="6"/>
        <v>2.8167667729003374</v>
      </c>
      <c r="E7" s="1">
        <f>'extraccion humana'!W7-regeneración!C7+MAREJADAS!D7</f>
        <v>17857765.475525256</v>
      </c>
      <c r="F7" s="1">
        <f>'extraccion humana'!X7-regeneración!D7+MAREJADAS!E7</f>
        <v>13320929.339436617</v>
      </c>
      <c r="G7" s="1">
        <v>25104000</v>
      </c>
      <c r="H7" s="1">
        <f>G7+regeneración!F7-'extraccion humana'!Y7-MAREJADAS!G7</f>
        <v>23663030.399999999</v>
      </c>
      <c r="I7" s="1">
        <f>H7+regeneración!G7-'extraccion humana'!Z7-MAREJADAS!H7</f>
        <v>29570073.850268945</v>
      </c>
      <c r="J7" s="3"/>
      <c r="K7" s="10">
        <f t="shared" si="7"/>
        <v>17.857765475525255</v>
      </c>
      <c r="L7" s="10">
        <f t="shared" si="0"/>
        <v>13.320929339436617</v>
      </c>
      <c r="M7" s="10">
        <f t="shared" si="0"/>
        <v>25.103999999999999</v>
      </c>
      <c r="N7" s="10">
        <f t="shared" si="0"/>
        <v>23.6630304</v>
      </c>
      <c r="O7" s="10">
        <f t="shared" si="0"/>
        <v>29.570073850268944</v>
      </c>
      <c r="Q7" s="7">
        <f t="shared" si="1"/>
        <v>0.37709511829013964</v>
      </c>
      <c r="R7" s="7">
        <f t="shared" si="2"/>
        <v>0.28129260807428608</v>
      </c>
      <c r="S7" s="7">
        <f t="shared" si="3"/>
        <v>0.53011088439536258</v>
      </c>
      <c r="T7" s="7">
        <f t="shared" si="4"/>
        <v>0.4996825196310688</v>
      </c>
      <c r="U7" s="7">
        <f t="shared" si="5"/>
        <v>0.62441913640863034</v>
      </c>
    </row>
    <row r="8" spans="1:21">
      <c r="A8">
        <v>7</v>
      </c>
      <c r="B8" t="s">
        <v>43</v>
      </c>
      <c r="C8" s="1">
        <v>949.06009365299997</v>
      </c>
      <c r="D8">
        <f t="shared" si="6"/>
        <v>0.56450578469674761</v>
      </c>
      <c r="E8" s="1">
        <f>'extraccion humana'!W8-regeneración!C8+MAREJADAS!D8</f>
        <v>2303878.0104100779</v>
      </c>
      <c r="F8" s="1">
        <f>'extraccion humana'!X8-regeneración!D8+MAREJADAS!E8</f>
        <v>1527243.6962441313</v>
      </c>
      <c r="G8" s="1">
        <v>2769000</v>
      </c>
      <c r="H8" s="1">
        <f>G8+regeneración!F8-'extraccion humana'!Y8-MAREJADAS!G8</f>
        <v>2610059.4000000004</v>
      </c>
      <c r="I8" s="1">
        <f>H8+regeneración!G8-'extraccion humana'!Z8-MAREJADAS!H8</f>
        <v>3261271.60164</v>
      </c>
      <c r="J8" s="3"/>
      <c r="K8" s="10">
        <f t="shared" si="7"/>
        <v>2.3038780104100778</v>
      </c>
      <c r="L8" s="10">
        <f t="shared" si="0"/>
        <v>1.5272436962441314</v>
      </c>
      <c r="M8" s="10">
        <f t="shared" si="0"/>
        <v>2.7690000000000001</v>
      </c>
      <c r="N8" s="10">
        <f t="shared" si="0"/>
        <v>2.6100594000000004</v>
      </c>
      <c r="O8" s="10">
        <f t="shared" si="0"/>
        <v>3.2612716016399999</v>
      </c>
      <c r="Q8" s="7">
        <f t="shared" si="1"/>
        <v>0.24275364919646839</v>
      </c>
      <c r="R8" s="7">
        <f t="shared" si="2"/>
        <v>0.16092170627106039</v>
      </c>
      <c r="S8" s="7">
        <f t="shared" si="3"/>
        <v>0.29176234661199607</v>
      </c>
      <c r="T8" s="7">
        <f t="shared" si="4"/>
        <v>0.27501518791646745</v>
      </c>
      <c r="U8" s="7">
        <f t="shared" si="5"/>
        <v>0.34363172821724414</v>
      </c>
    </row>
    <row r="9" spans="1:21">
      <c r="A9">
        <v>8</v>
      </c>
      <c r="B9" t="s">
        <v>44</v>
      </c>
      <c r="C9" s="1">
        <v>13571.185664799999</v>
      </c>
      <c r="D9">
        <f t="shared" si="6"/>
        <v>8.0722104577017788</v>
      </c>
      <c r="E9" s="1">
        <f>'extraccion humana'!W9-regeneración!C9+MAREJADAS!D9</f>
        <v>133206609.86892</v>
      </c>
      <c r="F9" s="1">
        <f>'extraccion humana'!X9-regeneración!D9+MAREJADAS!E9</f>
        <v>99377665.799999982</v>
      </c>
      <c r="G9" s="1">
        <v>187293000</v>
      </c>
      <c r="H9" s="1">
        <f>G9+regeneración!F9-'extraccion humana'!Y9-MAREJADAS!G9</f>
        <v>176542381.79999995</v>
      </c>
      <c r="I9" s="1">
        <f>H9+regeneración!G9-'extraccion humana'!Z9-MAREJADAS!H9</f>
        <v>220589867.13107997</v>
      </c>
      <c r="J9" s="3"/>
      <c r="K9" s="10">
        <f t="shared" si="7"/>
        <v>133.20660986892</v>
      </c>
      <c r="L9" s="10">
        <f t="shared" si="0"/>
        <v>99.377665799999988</v>
      </c>
      <c r="M9" s="10">
        <f t="shared" si="0"/>
        <v>187.29300000000001</v>
      </c>
      <c r="N9" s="10">
        <f t="shared" si="0"/>
        <v>176.54238179999996</v>
      </c>
      <c r="O9" s="10">
        <f t="shared" si="0"/>
        <v>220.58986713107998</v>
      </c>
      <c r="Q9" s="7">
        <f t="shared" si="1"/>
        <v>0.98153995648605763</v>
      </c>
      <c r="R9" s="7">
        <f t="shared" si="2"/>
        <v>0.73226959128382496</v>
      </c>
      <c r="S9" s="7">
        <f t="shared" si="3"/>
        <v>1.3800783853822558</v>
      </c>
      <c r="T9" s="7">
        <f t="shared" si="4"/>
        <v>1.3008618860613141</v>
      </c>
      <c r="U9" s="7">
        <f t="shared" si="5"/>
        <v>1.6254281135010238</v>
      </c>
    </row>
    <row r="10" spans="1:21">
      <c r="A10">
        <v>9</v>
      </c>
      <c r="B10" t="s">
        <v>45</v>
      </c>
      <c r="C10" s="1">
        <v>151.28708897300001</v>
      </c>
      <c r="D10">
        <f t="shared" si="6"/>
        <v>8.9986332210503103E-2</v>
      </c>
      <c r="E10" s="1">
        <f>'extraccion humana'!W10-regeneración!C10+MAREJADAS!D10</f>
        <v>917474.3676</v>
      </c>
      <c r="F10" s="1">
        <f>'extraccion humana'!X10-regeneración!D10+MAREJADAS!E10</f>
        <v>684473.99999999988</v>
      </c>
      <c r="G10" s="1">
        <v>1290000</v>
      </c>
      <c r="H10" s="1">
        <f>G10+regeneración!F10-'extraccion humana'!Y10-MAREJADAS!G10</f>
        <v>1215954</v>
      </c>
      <c r="I10" s="1">
        <f>H10+regeneración!G10-'extraccion humana'!Z10-MAREJADAS!H10</f>
        <v>1519335.6324</v>
      </c>
      <c r="J10" s="3"/>
      <c r="K10" s="10">
        <f t="shared" si="7"/>
        <v>0.91747436760000001</v>
      </c>
      <c r="L10" s="10">
        <f t="shared" si="0"/>
        <v>0.68447399999999992</v>
      </c>
      <c r="M10" s="10">
        <f t="shared" si="0"/>
        <v>1.29</v>
      </c>
      <c r="N10" s="10">
        <f t="shared" si="0"/>
        <v>1.215954</v>
      </c>
      <c r="O10" s="10">
        <f t="shared" si="0"/>
        <v>1.5193356324</v>
      </c>
      <c r="Q10" s="7">
        <f t="shared" si="1"/>
        <v>0.60644591275316317</v>
      </c>
      <c r="R10" s="7">
        <f t="shared" si="2"/>
        <v>0.45243384921112267</v>
      </c>
      <c r="S10" s="7">
        <f t="shared" si="3"/>
        <v>0.85268347005488643</v>
      </c>
      <c r="T10" s="7">
        <f t="shared" si="4"/>
        <v>0.803739438873736</v>
      </c>
      <c r="U10" s="7">
        <f t="shared" si="5"/>
        <v>1.0042731621805174</v>
      </c>
    </row>
    <row r="11" spans="1:21">
      <c r="A11">
        <v>10</v>
      </c>
      <c r="B11" t="s">
        <v>46</v>
      </c>
      <c r="C11" s="1">
        <v>80.580467502600001</v>
      </c>
      <c r="D11">
        <f t="shared" si="6"/>
        <v>4.7929673097621132E-2</v>
      </c>
      <c r="E11" s="1">
        <f>'extraccion humana'!W11-regeneración!C11+MAREJADAS!D11</f>
        <v>1787905.970986604</v>
      </c>
      <c r="F11" s="1">
        <f>'extraccion humana'!X11-regeneración!D11+MAREJADAS!E11</f>
        <v>1236470.3314553988</v>
      </c>
      <c r="G11" s="1">
        <v>2259000</v>
      </c>
      <c r="H11" s="1">
        <f>G11+regeneración!F11-'extraccion humana'!Y11-MAREJADAS!G11</f>
        <v>2329873.9356807517</v>
      </c>
      <c r="I11" s="1">
        <f>H11+regeneración!G11-'extraccion humana'!Z11-MAREJADAS!H11</f>
        <v>3075846.7659403132</v>
      </c>
      <c r="J11" s="3"/>
      <c r="K11" s="10">
        <f t="shared" si="7"/>
        <v>1.7879059709866041</v>
      </c>
      <c r="L11" s="10">
        <f t="shared" si="0"/>
        <v>1.2364703314553989</v>
      </c>
      <c r="M11" s="10">
        <f t="shared" si="0"/>
        <v>2.2589999999999999</v>
      </c>
      <c r="N11" s="10">
        <f t="shared" si="0"/>
        <v>2.3298739356807516</v>
      </c>
      <c r="O11" s="10">
        <f t="shared" si="0"/>
        <v>3.0758467659403133</v>
      </c>
      <c r="Q11" s="7">
        <f t="shared" si="1"/>
        <v>2.2187833185863757</v>
      </c>
      <c r="R11" s="7">
        <f t="shared" si="2"/>
        <v>1.5344541546814718</v>
      </c>
      <c r="S11" s="7">
        <f t="shared" si="3"/>
        <v>2.8034089029417846</v>
      </c>
      <c r="T11" s="7">
        <f t="shared" si="4"/>
        <v>2.8913631403361815</v>
      </c>
      <c r="U11" s="7">
        <f t="shared" si="5"/>
        <v>3.817112088411585</v>
      </c>
    </row>
    <row r="12" spans="1:21">
      <c r="A12">
        <v>11</v>
      </c>
      <c r="B12" t="s">
        <v>47</v>
      </c>
      <c r="C12" s="1">
        <v>812.62689992499998</v>
      </c>
      <c r="D12">
        <f t="shared" si="6"/>
        <v>0.48335462514512978</v>
      </c>
      <c r="E12" s="1">
        <f>'extraccion humana'!W12-regeneración!C12+MAREJADAS!D12</f>
        <v>3091572.9036464472</v>
      </c>
      <c r="F12" s="1">
        <f>'extraccion humana'!X12-regeneración!D12+MAREJADAS!E12</f>
        <v>2128877.7562910803</v>
      </c>
      <c r="G12" s="1">
        <v>3888000</v>
      </c>
      <c r="H12" s="1">
        <f>G12+regeneración!F12-'extraccion humana'!Y12-MAREJADAS!G12</f>
        <v>3867013.1105633806</v>
      </c>
      <c r="I12" s="1">
        <f>H12+regeneración!G12-'extraccion humana'!Z12-MAREJADAS!H12</f>
        <v>5144095.6469451012</v>
      </c>
      <c r="J12" s="3"/>
      <c r="K12" s="10">
        <f t="shared" si="7"/>
        <v>3.0915729036464472</v>
      </c>
      <c r="L12" s="10">
        <f t="shared" si="0"/>
        <v>2.1288777562910801</v>
      </c>
      <c r="M12" s="10">
        <f t="shared" si="0"/>
        <v>3.8879999999999999</v>
      </c>
      <c r="N12" s="10">
        <f t="shared" si="0"/>
        <v>3.8670131105633807</v>
      </c>
      <c r="O12" s="10">
        <f t="shared" si="0"/>
        <v>5.1440956469451011</v>
      </c>
      <c r="Q12" s="7">
        <f t="shared" si="1"/>
        <v>0.38044186131812507</v>
      </c>
      <c r="R12" s="7">
        <f t="shared" si="2"/>
        <v>0.26197480744085155</v>
      </c>
      <c r="S12" s="7">
        <f t="shared" si="3"/>
        <v>0.47844835069560659</v>
      </c>
      <c r="T12" s="7">
        <f t="shared" si="4"/>
        <v>0.47586575228069361</v>
      </c>
      <c r="U12" s="7">
        <f t="shared" si="5"/>
        <v>0.6330205962194787</v>
      </c>
    </row>
    <row r="13" spans="1:21">
      <c r="A13">
        <v>12</v>
      </c>
      <c r="B13" t="s">
        <v>48</v>
      </c>
      <c r="C13" s="1">
        <v>615.31607848900001</v>
      </c>
      <c r="D13">
        <f t="shared" si="6"/>
        <v>0.3659931421065083</v>
      </c>
      <c r="E13" s="1">
        <f>'extraccion humana'!W13-regeneración!C13+MAREJADAS!D13</f>
        <v>443801.55455999996</v>
      </c>
      <c r="F13" s="1">
        <f>'extraccion humana'!X13-regeneración!D13+MAREJADAS!E13</f>
        <v>331094.39999999997</v>
      </c>
      <c r="G13" s="1">
        <v>624000</v>
      </c>
      <c r="H13" s="1">
        <f>G13+regeneración!F13-'extraccion humana'!Y13-MAREJADAS!G13</f>
        <v>588182.39999999991</v>
      </c>
      <c r="I13" s="1">
        <f>H13+regeneración!G13-'extraccion humana'!Z13-MAREJADAS!H13</f>
        <v>734934.44543999992</v>
      </c>
      <c r="J13" s="3"/>
      <c r="K13" s="10">
        <f t="shared" si="7"/>
        <v>0.44380155455999998</v>
      </c>
      <c r="L13" s="10">
        <f t="shared" si="0"/>
        <v>0.33109439999999996</v>
      </c>
      <c r="M13" s="10">
        <f t="shared" si="0"/>
        <v>0.624</v>
      </c>
      <c r="N13" s="10">
        <f t="shared" si="0"/>
        <v>0.58818239999999988</v>
      </c>
      <c r="O13" s="10">
        <f t="shared" si="0"/>
        <v>0.73493444543999997</v>
      </c>
      <c r="Q13" s="7">
        <f t="shared" si="1"/>
        <v>7.2125785441820495E-2</v>
      </c>
      <c r="R13" s="7">
        <f t="shared" si="2"/>
        <v>5.3808832821832214E-2</v>
      </c>
      <c r="S13" s="7">
        <f t="shared" si="3"/>
        <v>0.10141129442486285</v>
      </c>
      <c r="T13" s="7">
        <f t="shared" si="4"/>
        <v>9.5590286124875704E-2</v>
      </c>
      <c r="U13" s="7">
        <f t="shared" si="5"/>
        <v>0.11944014972674542</v>
      </c>
    </row>
    <row r="14" spans="1:21">
      <c r="A14">
        <v>13</v>
      </c>
      <c r="B14" t="s">
        <v>49</v>
      </c>
      <c r="C14" s="1">
        <v>3545.9309956299999</v>
      </c>
      <c r="D14">
        <f t="shared" si="6"/>
        <v>2.1091378433835017</v>
      </c>
      <c r="E14" s="1">
        <f>'extraccion humana'!W14-regeneración!C14+MAREJADAS!D14</f>
        <v>24972372.089279998</v>
      </c>
      <c r="F14" s="1">
        <f>'extraccion humana'!X14-regeneración!D14+MAREJADAS!E14</f>
        <v>18630427.199999996</v>
      </c>
      <c r="G14" s="1">
        <v>35112000</v>
      </c>
      <c r="H14" s="1">
        <f>G14+regeneración!F14-'extraccion humana'!Y14-MAREJADAS!G14</f>
        <v>33096571.199999988</v>
      </c>
      <c r="I14" s="1">
        <f>H14+regeneración!G14-'extraccion humana'!Z14-MAREJADAS!H14</f>
        <v>41354195.910719991</v>
      </c>
      <c r="J14" s="3"/>
      <c r="K14" s="10">
        <f t="shared" si="7"/>
        <v>24.972372089279997</v>
      </c>
      <c r="L14" s="10">
        <f t="shared" si="0"/>
        <v>18.630427199999996</v>
      </c>
      <c r="M14" s="10">
        <f t="shared" si="0"/>
        <v>35.112000000000002</v>
      </c>
      <c r="N14" s="10">
        <f t="shared" si="0"/>
        <v>33.096571199999985</v>
      </c>
      <c r="O14" s="10">
        <f t="shared" si="0"/>
        <v>41.354195910719987</v>
      </c>
      <c r="Q14" s="7">
        <f t="shared" si="1"/>
        <v>0.70425431628691904</v>
      </c>
      <c r="R14" s="7">
        <f t="shared" si="2"/>
        <v>0.52540298226220727</v>
      </c>
      <c r="S14" s="7">
        <f t="shared" si="3"/>
        <v>0.99020539438787669</v>
      </c>
      <c r="T14" s="7">
        <f t="shared" si="4"/>
        <v>0.93336760475001201</v>
      </c>
      <c r="U14" s="7">
        <f t="shared" si="5"/>
        <v>1.1662436737117796</v>
      </c>
    </row>
    <row r="15" spans="1:21">
      <c r="A15">
        <v>14</v>
      </c>
      <c r="B15" t="s">
        <v>50</v>
      </c>
      <c r="C15" s="1">
        <v>1186.8193493799999</v>
      </c>
      <c r="D15">
        <f t="shared" si="6"/>
        <v>0.70592620277214679</v>
      </c>
      <c r="E15" s="1">
        <f>'extraccion humana'!W15-regeneración!C15+MAREJADAS!D15</f>
        <v>4331215.7232088884</v>
      </c>
      <c r="F15" s="1">
        <f>'extraccion humana'!X15-regeneración!D15+MAREJADAS!E15</f>
        <v>3226729.6586854458</v>
      </c>
      <c r="G15" s="1">
        <v>6078000</v>
      </c>
      <c r="H15" s="1">
        <f>G15+regeneración!F15-'extraccion humana'!Y15-MAREJADAS!G15</f>
        <v>5731314.4998435061</v>
      </c>
      <c r="I15" s="1">
        <f>H15+regeneración!G15-'extraccion humana'!Z15-MAREJADAS!H15</f>
        <v>7168965.4244733881</v>
      </c>
      <c r="J15" s="3"/>
      <c r="K15" s="10">
        <f t="shared" si="7"/>
        <v>4.3312157232088886</v>
      </c>
      <c r="L15" s="10">
        <f t="shared" si="0"/>
        <v>3.2267296586854459</v>
      </c>
      <c r="M15" s="10">
        <f t="shared" si="0"/>
        <v>6.0780000000000003</v>
      </c>
      <c r="N15" s="10">
        <f t="shared" si="0"/>
        <v>5.7313144998435064</v>
      </c>
      <c r="O15" s="10">
        <f t="shared" si="0"/>
        <v>7.168965424473388</v>
      </c>
      <c r="Q15" s="7">
        <f t="shared" si="1"/>
        <v>0.36494313355031971</v>
      </c>
      <c r="R15" s="7">
        <f t="shared" si="2"/>
        <v>0.27188043912252563</v>
      </c>
      <c r="S15" s="7">
        <f t="shared" si="3"/>
        <v>0.51212511855112375</v>
      </c>
      <c r="T15" s="7">
        <f t="shared" si="4"/>
        <v>0.48291380679271639</v>
      </c>
      <c r="U15" s="7">
        <f t="shared" si="5"/>
        <v>0.60404857977909521</v>
      </c>
    </row>
    <row r="16" spans="1:21">
      <c r="A16">
        <v>15</v>
      </c>
      <c r="B16" t="s">
        <v>51</v>
      </c>
      <c r="C16" s="1">
        <v>161.796774626</v>
      </c>
      <c r="D16">
        <f t="shared" si="6"/>
        <v>9.6237546845002409E-2</v>
      </c>
      <c r="E16" s="1">
        <f>'extraccion humana'!W16-regeneración!C16+MAREJADAS!D16</f>
        <v>3516273.8553599999</v>
      </c>
      <c r="F16" s="1">
        <f>'extraccion humana'!X16-regeneración!D16+MAREJADAS!E16</f>
        <v>2623286.4</v>
      </c>
      <c r="G16" s="1">
        <v>4944000</v>
      </c>
      <c r="H16" s="1">
        <f>G16+regeneración!F16-'extraccion humana'!Y16-MAREJADAS!G16</f>
        <v>4660214.3999999985</v>
      </c>
      <c r="I16" s="1">
        <f>H16+regeneración!G16-'extraccion humana'!Z16-MAREJADAS!H16</f>
        <v>5822942.1446399987</v>
      </c>
      <c r="J16" s="3"/>
      <c r="K16" s="10">
        <f t="shared" si="7"/>
        <v>3.5162738553600001</v>
      </c>
      <c r="L16" s="10">
        <f t="shared" si="0"/>
        <v>2.6232864</v>
      </c>
      <c r="M16" s="10">
        <f t="shared" si="0"/>
        <v>4.944</v>
      </c>
      <c r="N16" s="10">
        <f t="shared" si="0"/>
        <v>4.6602143999999983</v>
      </c>
      <c r="O16" s="10">
        <f t="shared" si="0"/>
        <v>5.8229421446399989</v>
      </c>
      <c r="Q16" s="7">
        <f t="shared" si="1"/>
        <v>2.1732657301037142</v>
      </c>
      <c r="R16" s="7">
        <f t="shared" si="2"/>
        <v>1.6213465355312775</v>
      </c>
      <c r="S16" s="7">
        <f t="shared" si="3"/>
        <v>3.0556851404660335</v>
      </c>
      <c r="T16" s="7">
        <f t="shared" si="4"/>
        <v>2.8802888134032822</v>
      </c>
      <c r="U16" s="7">
        <f t="shared" si="5"/>
        <v>3.5989235002366224</v>
      </c>
    </row>
    <row r="17" spans="1:21">
      <c r="A17">
        <v>16</v>
      </c>
      <c r="B17" t="s">
        <v>52</v>
      </c>
      <c r="C17" s="1">
        <v>627.85723680900003</v>
      </c>
      <c r="D17">
        <f t="shared" si="6"/>
        <v>0.37345268704553114</v>
      </c>
      <c r="E17" s="1">
        <f>'extraccion humana'!W17-regeneración!C17+MAREJADAS!D17</f>
        <v>1679191.45884</v>
      </c>
      <c r="F17" s="1">
        <f>'extraccion humana'!X17-regeneración!D17+MAREJADAS!E17</f>
        <v>1252746.5999999999</v>
      </c>
      <c r="G17" s="1">
        <v>2361000</v>
      </c>
      <c r="H17" s="1">
        <f>G17+regeneración!F17-'extraccion humana'!Y17-MAREJADAS!G17</f>
        <v>2225478.5999999996</v>
      </c>
      <c r="I17" s="1">
        <f>H17+regeneración!G17-'extraccion humana'!Z17-MAREJADAS!H17</f>
        <v>2780737.5411599996</v>
      </c>
      <c r="J17" s="3"/>
      <c r="K17" s="10">
        <f t="shared" si="7"/>
        <v>1.6791914588399999</v>
      </c>
      <c r="L17" s="10">
        <f t="shared" si="0"/>
        <v>1.2527465999999998</v>
      </c>
      <c r="M17" s="10">
        <f t="shared" si="0"/>
        <v>2.3610000000000002</v>
      </c>
      <c r="N17" s="10">
        <f t="shared" si="0"/>
        <v>2.2254785999999998</v>
      </c>
      <c r="O17" s="10">
        <f t="shared" si="0"/>
        <v>2.7807375411599997</v>
      </c>
      <c r="Q17" s="7">
        <f t="shared" si="1"/>
        <v>0.26744797390156155</v>
      </c>
      <c r="R17" s="7">
        <f t="shared" si="2"/>
        <v>0.19952730120097301</v>
      </c>
      <c r="S17" s="7">
        <f t="shared" si="3"/>
        <v>0.37604089936104984</v>
      </c>
      <c r="T17" s="7">
        <f t="shared" si="4"/>
        <v>0.35445615173772554</v>
      </c>
      <c r="U17" s="7">
        <f t="shared" si="5"/>
        <v>0.44289328499146147</v>
      </c>
    </row>
    <row r="18" spans="1:21">
      <c r="A18">
        <v>17</v>
      </c>
      <c r="B18" t="s">
        <v>53</v>
      </c>
      <c r="C18" s="1">
        <v>887.795027678</v>
      </c>
      <c r="D18">
        <f t="shared" si="6"/>
        <v>0.52806501095227665</v>
      </c>
      <c r="E18" s="1">
        <f>'extraccion humana'!W18-regeneración!C18+MAREJADAS!D18</f>
        <v>5871835.9526399998</v>
      </c>
      <c r="F18" s="1">
        <f>'extraccion humana'!X18-regeneración!D18+MAREJADAS!E18</f>
        <v>4380633.6000000006</v>
      </c>
      <c r="G18" s="1">
        <v>8256000</v>
      </c>
      <c r="H18" s="1">
        <f>G18+regeneración!F18-'extraccion humana'!Y18-MAREJADAS!G18</f>
        <v>7782105.6000000015</v>
      </c>
      <c r="I18" s="1">
        <f>H18+regeneración!G18-'extraccion humana'!Z18-MAREJADAS!H18</f>
        <v>9723748.047360003</v>
      </c>
      <c r="J18" s="3"/>
      <c r="K18" s="10">
        <f t="shared" si="7"/>
        <v>5.8718359526399997</v>
      </c>
      <c r="L18" s="10">
        <f t="shared" ref="L18:L37" si="8">F18/1000000</f>
        <v>4.3806336000000003</v>
      </c>
      <c r="M18" s="10">
        <f t="shared" ref="M18:M37" si="9">G18/1000000</f>
        <v>8.2560000000000002</v>
      </c>
      <c r="N18" s="10">
        <f t="shared" ref="N18:N37" si="10">H18/1000000</f>
        <v>7.7821056000000013</v>
      </c>
      <c r="O18" s="10">
        <f t="shared" ref="O18:O37" si="11">I18/1000000</f>
        <v>9.7237480473600026</v>
      </c>
      <c r="Q18" s="7">
        <f t="shared" si="1"/>
        <v>0.66139545385803777</v>
      </c>
      <c r="R18" s="7">
        <f t="shared" si="2"/>
        <v>0.49342849007134115</v>
      </c>
      <c r="S18" s="7">
        <f t="shared" si="3"/>
        <v>0.92994438385100098</v>
      </c>
      <c r="T18" s="7">
        <f t="shared" si="4"/>
        <v>0.87656557621795361</v>
      </c>
      <c r="U18" s="7">
        <f t="shared" si="5"/>
        <v>1.0952694872365032</v>
      </c>
    </row>
    <row r="19" spans="1:21">
      <c r="A19">
        <v>18</v>
      </c>
      <c r="B19" t="s">
        <v>54</v>
      </c>
      <c r="C19" s="1">
        <v>32015.4221578</v>
      </c>
      <c r="D19">
        <f t="shared" si="6"/>
        <v>19.0429364046092</v>
      </c>
      <c r="E19" s="1">
        <f>'extraccion humana'!W19-regeneración!C19+MAREJADAS!D19</f>
        <v>958586749.83300877</v>
      </c>
      <c r="F19" s="1">
        <f>'extraccion humana'!X19-regeneración!D19+MAREJADAS!E19</f>
        <v>715144802.39999998</v>
      </c>
      <c r="G19" s="1">
        <v>1347804000</v>
      </c>
      <c r="H19" s="1">
        <f>G19+regeneración!F19-'extraccion humana'!Y19-MAREJADAS!G19</f>
        <v>1270440050.3999996</v>
      </c>
      <c r="I19" s="1">
        <f>H19+regeneración!G19-'extraccion humana'!Z19-MAREJADAS!H19</f>
        <v>1587416850.2740791</v>
      </c>
      <c r="J19" s="3"/>
      <c r="K19" s="10">
        <f t="shared" si="7"/>
        <v>958.58674983300875</v>
      </c>
      <c r="L19" s="10">
        <f t="shared" si="8"/>
        <v>715.1448024</v>
      </c>
      <c r="M19" s="10">
        <f t="shared" si="9"/>
        <v>1347.8040000000001</v>
      </c>
      <c r="N19" s="10">
        <f t="shared" si="10"/>
        <v>1270.4400503999996</v>
      </c>
      <c r="O19" s="10">
        <f t="shared" si="11"/>
        <v>1587.416850274079</v>
      </c>
      <c r="Q19" s="7">
        <f t="shared" si="1"/>
        <v>2.9941405898327842</v>
      </c>
      <c r="R19" s="7">
        <f t="shared" si="2"/>
        <v>2.2337509681276138</v>
      </c>
      <c r="S19" s="7">
        <f t="shared" si="3"/>
        <v>4.2098585905156689</v>
      </c>
      <c r="T19" s="7">
        <f t="shared" si="4"/>
        <v>3.9682127074200677</v>
      </c>
      <c r="U19" s="7">
        <f t="shared" si="5"/>
        <v>4.9582880477099458</v>
      </c>
    </row>
    <row r="20" spans="1:21">
      <c r="A20">
        <v>19</v>
      </c>
      <c r="B20" t="s">
        <v>55</v>
      </c>
      <c r="C20" s="1">
        <v>2614.0401237599999</v>
      </c>
      <c r="D20">
        <f t="shared" si="6"/>
        <v>1.5548443993805234</v>
      </c>
      <c r="E20" s="1">
        <f>'extraccion humana'!W20-regeneración!C20+MAREJADAS!D20</f>
        <v>14372342.651519999</v>
      </c>
      <c r="F20" s="1">
        <f>'extraccion humana'!X20-regeneración!D20+MAREJADAS!E20</f>
        <v>10722364.799999999</v>
      </c>
      <c r="G20" s="1">
        <v>20208000</v>
      </c>
      <c r="H20" s="1">
        <f>G20+regeneración!F20-'extraccion humana'!Y20-MAREJADAS!G20</f>
        <v>19048060.799999997</v>
      </c>
      <c r="I20" s="1">
        <f>H20+regeneración!G20-'extraccion humana'!Z20-MAREJADAS!H20</f>
        <v>23800569.348480001</v>
      </c>
      <c r="J20" s="3"/>
      <c r="K20" s="10">
        <f t="shared" si="7"/>
        <v>14.372342651519999</v>
      </c>
      <c r="L20" s="10">
        <f t="shared" si="8"/>
        <v>10.722364799999999</v>
      </c>
      <c r="M20" s="10">
        <f t="shared" si="9"/>
        <v>20.207999999999998</v>
      </c>
      <c r="N20" s="10">
        <f t="shared" si="10"/>
        <v>19.048060799999998</v>
      </c>
      <c r="O20" s="10">
        <f t="shared" si="11"/>
        <v>23.80056934848</v>
      </c>
      <c r="Q20" s="7">
        <f t="shared" si="1"/>
        <v>0.54981339119030104</v>
      </c>
      <c r="R20" s="7">
        <f t="shared" si="2"/>
        <v>0.41018363500010457</v>
      </c>
      <c r="S20" s="7">
        <f t="shared" si="3"/>
        <v>0.77305622879778457</v>
      </c>
      <c r="T20" s="7">
        <f t="shared" si="4"/>
        <v>0.72868280126479179</v>
      </c>
      <c r="U20" s="7">
        <f t="shared" si="5"/>
        <v>0.91048982500871412</v>
      </c>
    </row>
    <row r="21" spans="1:21">
      <c r="A21">
        <v>20</v>
      </c>
      <c r="B21" t="s">
        <v>56</v>
      </c>
      <c r="C21" s="1">
        <v>2677.4517190900001</v>
      </c>
      <c r="D21">
        <f t="shared" si="6"/>
        <v>1.5925619397344248</v>
      </c>
      <c r="E21" s="1">
        <f>'extraccion humana'!W21-regeneración!C21+MAREJADAS!D21</f>
        <v>3794147.7865844127</v>
      </c>
      <c r="F21" s="1">
        <f>'extraccion humana'!X21-regeneración!D21+MAREJADAS!E21</f>
        <v>2830220.3999999994</v>
      </c>
      <c r="G21" s="1">
        <v>5334000</v>
      </c>
      <c r="H21" s="1">
        <f>G21+regeneración!F21-'extraccion humana'!Y21-MAREJADAS!G21</f>
        <v>5027828.4000000004</v>
      </c>
      <c r="I21" s="1">
        <f>H21+regeneración!G21-'extraccion humana'!Z21-MAREJADAS!H21</f>
        <v>6282276.1730399989</v>
      </c>
      <c r="J21" s="3"/>
      <c r="K21" s="10">
        <f t="shared" si="7"/>
        <v>3.7941477865844129</v>
      </c>
      <c r="L21" s="10">
        <f t="shared" si="8"/>
        <v>2.8302203999999995</v>
      </c>
      <c r="M21" s="10">
        <f t="shared" si="9"/>
        <v>5.3339999999999996</v>
      </c>
      <c r="N21" s="10">
        <f t="shared" si="10"/>
        <v>5.0278284000000006</v>
      </c>
      <c r="O21" s="10">
        <f t="shared" si="11"/>
        <v>6.2822761730399987</v>
      </c>
      <c r="Q21" s="7">
        <f t="shared" si="1"/>
        <v>0.14170742125926925</v>
      </c>
      <c r="R21" s="7">
        <f t="shared" si="2"/>
        <v>0.10570574923240526</v>
      </c>
      <c r="S21" s="7">
        <f t="shared" si="3"/>
        <v>0.19921927861365488</v>
      </c>
      <c r="T21" s="7">
        <f t="shared" si="4"/>
        <v>0.18778409202123114</v>
      </c>
      <c r="U21" s="7">
        <f t="shared" si="5"/>
        <v>0.23463639430910782</v>
      </c>
    </row>
    <row r="22" spans="1:21">
      <c r="A22">
        <v>21</v>
      </c>
      <c r="B22" t="s">
        <v>57</v>
      </c>
      <c r="C22" s="1">
        <v>562.29698096499999</v>
      </c>
      <c r="D22">
        <f t="shared" si="6"/>
        <v>0.33445711245795579</v>
      </c>
      <c r="E22" s="1">
        <f>'extraccion humana'!W22-regeneración!C22+MAREJADAS!D22</f>
        <v>2615868.7783199996</v>
      </c>
      <c r="F22" s="1">
        <f>'extraccion humana'!X22-regeneración!D22+MAREJADAS!E22</f>
        <v>1951546.7999999998</v>
      </c>
      <c r="G22" s="1">
        <v>3678000</v>
      </c>
      <c r="H22" s="1">
        <f>G22+regeneración!F22-'extraccion humana'!Y22-MAREJADAS!G22</f>
        <v>3466882.8</v>
      </c>
      <c r="I22" s="1">
        <f>H22+regeneración!G22-'extraccion humana'!Z22-MAREJADAS!H22</f>
        <v>4331873.2216800004</v>
      </c>
      <c r="J22" s="3"/>
      <c r="K22" s="10">
        <f t="shared" si="7"/>
        <v>2.6158687783199994</v>
      </c>
      <c r="L22" s="10">
        <f t="shared" si="8"/>
        <v>1.9515467999999998</v>
      </c>
      <c r="M22" s="10">
        <f t="shared" si="9"/>
        <v>3.6779999999999999</v>
      </c>
      <c r="N22" s="10">
        <f t="shared" si="10"/>
        <v>3.4668827999999996</v>
      </c>
      <c r="O22" s="10">
        <f t="shared" si="11"/>
        <v>4.3318732216800004</v>
      </c>
      <c r="Q22" s="7">
        <f t="shared" si="1"/>
        <v>0.4652112436795785</v>
      </c>
      <c r="R22" s="7">
        <f t="shared" si="2"/>
        <v>0.34706691767236669</v>
      </c>
      <c r="S22" s="7">
        <f t="shared" si="3"/>
        <v>0.65410274721516537</v>
      </c>
      <c r="T22" s="7">
        <f t="shared" si="4"/>
        <v>0.61655724952501478</v>
      </c>
      <c r="U22" s="7">
        <f t="shared" si="5"/>
        <v>0.77038884580986866</v>
      </c>
    </row>
    <row r="23" spans="1:21">
      <c r="A23">
        <v>22</v>
      </c>
      <c r="B23" t="s">
        <v>58</v>
      </c>
      <c r="C23" s="1">
        <v>8.3702143968900007</v>
      </c>
      <c r="D23">
        <f t="shared" si="6"/>
        <v>4.9786462182909927E-3</v>
      </c>
      <c r="E23" s="1">
        <f>'extraccion humana'!W23-regeneración!C23+MAREJADAS!D23</f>
        <v>8534.6452800000006</v>
      </c>
      <c r="F23" s="1">
        <f>'extraccion humana'!X23-regeneración!D23+MAREJADAS!E23</f>
        <v>6367.1999999999989</v>
      </c>
      <c r="G23" s="1">
        <v>12000</v>
      </c>
      <c r="H23" s="1">
        <f>G23+regeneración!F23-'extraccion humana'!Y23-MAREJADAS!G23</f>
        <v>11311.199999999997</v>
      </c>
      <c r="I23" s="1">
        <f>H23+regeneración!G23-'extraccion humana'!Z23-MAREJADAS!H23</f>
        <v>15007.842957558682</v>
      </c>
      <c r="J23" s="3"/>
      <c r="K23" s="10">
        <f t="shared" si="7"/>
        <v>8.534645280000001E-3</v>
      </c>
      <c r="L23" s="10">
        <f t="shared" si="8"/>
        <v>6.3671999999999991E-3</v>
      </c>
      <c r="M23" s="10">
        <f t="shared" si="9"/>
        <v>1.2E-2</v>
      </c>
      <c r="N23" s="10">
        <f t="shared" si="10"/>
        <v>1.1311199999999997E-2</v>
      </c>
      <c r="O23" s="10">
        <f t="shared" si="11"/>
        <v>1.5007842957558682E-2</v>
      </c>
      <c r="Q23" s="7">
        <f t="shared" si="1"/>
        <v>0.10196447636002126</v>
      </c>
      <c r="R23" s="7">
        <f t="shared" si="2"/>
        <v>7.606973606752257E-2</v>
      </c>
      <c r="S23" s="7">
        <f t="shared" si="3"/>
        <v>0.14336550333117712</v>
      </c>
      <c r="T23" s="7">
        <f t="shared" si="4"/>
        <v>0.13513632343996751</v>
      </c>
      <c r="U23" s="7">
        <f t="shared" si="5"/>
        <v>0.17930057996047183</v>
      </c>
    </row>
    <row r="24" spans="1:21">
      <c r="A24">
        <v>23</v>
      </c>
      <c r="B24" t="s">
        <v>59</v>
      </c>
      <c r="C24" s="1">
        <v>21020.698912600001</v>
      </c>
      <c r="D24">
        <f t="shared" si="6"/>
        <v>12.503218936176184</v>
      </c>
      <c r="E24" s="1">
        <f>'extraccion humana'!W24-regeneración!C24+MAREJADAS!D24</f>
        <v>750120.64196579996</v>
      </c>
      <c r="F24" s="1">
        <f>'extraccion humana'!X24-regeneración!D24+MAREJADAS!E24</f>
        <v>559621.1669999999</v>
      </c>
      <c r="G24" s="1">
        <v>1054695</v>
      </c>
      <c r="H24" s="1">
        <f>G24+regeneración!F24-'extraccion humana'!Y24-MAREJADAS!G24</f>
        <v>994155.50700000033</v>
      </c>
      <c r="I24" s="1">
        <f>H24+regeneración!G24-'extraccion humana'!Z24-MAREJADAS!H24</f>
        <v>1242198.2130342</v>
      </c>
      <c r="J24" s="3"/>
      <c r="K24" s="10">
        <f t="shared" si="7"/>
        <v>0.75012064196579997</v>
      </c>
      <c r="L24" s="10">
        <f t="shared" si="8"/>
        <v>0.55962116699999986</v>
      </c>
      <c r="M24" s="10">
        <f t="shared" si="9"/>
        <v>1.0546949999999999</v>
      </c>
      <c r="N24" s="10">
        <f t="shared" si="10"/>
        <v>0.99415550700000033</v>
      </c>
      <c r="O24" s="10">
        <f t="shared" si="11"/>
        <v>1.2421982130342</v>
      </c>
      <c r="Q24" s="7">
        <f t="shared" si="1"/>
        <v>3.568485734392831E-3</v>
      </c>
      <c r="R24" s="7">
        <f t="shared" si="2"/>
        <v>2.6622386312024943E-3</v>
      </c>
      <c r="S24" s="7">
        <f t="shared" si="3"/>
        <v>5.0174116683047399E-3</v>
      </c>
      <c r="T24" s="7">
        <f t="shared" si="4"/>
        <v>4.7294122385440496E-3</v>
      </c>
      <c r="U24" s="7">
        <f t="shared" si="5"/>
        <v>5.9094049070348223E-3</v>
      </c>
    </row>
    <row r="25" spans="1:21">
      <c r="A25">
        <v>24</v>
      </c>
      <c r="B25" t="s">
        <v>60</v>
      </c>
      <c r="C25" s="1">
        <v>150.70233169599999</v>
      </c>
      <c r="D25">
        <f t="shared" si="6"/>
        <v>8.9638515599397409E-2</v>
      </c>
      <c r="E25" s="1">
        <f>'extraccion humana'!W25-regeneración!C25+MAREJADAS!D25</f>
        <v>1081766.2892399998</v>
      </c>
      <c r="F25" s="1">
        <f>'extraccion humana'!X25-regeneración!D25+MAREJADAS!E25</f>
        <v>807042.60000000009</v>
      </c>
      <c r="G25" s="1">
        <v>1521000</v>
      </c>
      <c r="H25" s="1">
        <f>G25+regeneración!F25-'extraccion humana'!Y25-MAREJADAS!G25</f>
        <v>1433694.5999999996</v>
      </c>
      <c r="I25" s="1">
        <f>H25+regeneración!G25-'extraccion humana'!Z25-MAREJADAS!H25</f>
        <v>1791402.7107599992</v>
      </c>
      <c r="J25" s="3"/>
      <c r="K25" s="10">
        <f t="shared" si="7"/>
        <v>1.0817662892399997</v>
      </c>
      <c r="L25" s="10">
        <f t="shared" si="8"/>
        <v>0.80704260000000005</v>
      </c>
      <c r="M25" s="10">
        <f t="shared" si="9"/>
        <v>1.5209999999999999</v>
      </c>
      <c r="N25" s="10">
        <f t="shared" si="10"/>
        <v>1.4336945999999997</v>
      </c>
      <c r="O25" s="10">
        <f t="shared" si="11"/>
        <v>1.7914027107599992</v>
      </c>
      <c r="Q25" s="7">
        <f t="shared" si="1"/>
        <v>0.71781655735902095</v>
      </c>
      <c r="R25" s="7">
        <f t="shared" si="2"/>
        <v>0.53552097762361361</v>
      </c>
      <c r="S25" s="7">
        <f t="shared" si="3"/>
        <v>1.0092743641605986</v>
      </c>
      <c r="T25" s="7">
        <f t="shared" si="4"/>
        <v>0.95134201565777998</v>
      </c>
      <c r="U25" s="7">
        <f t="shared" si="5"/>
        <v>1.188702716540349</v>
      </c>
    </row>
    <row r="26" spans="1:21">
      <c r="A26">
        <v>25</v>
      </c>
      <c r="B26" t="s">
        <v>61</v>
      </c>
      <c r="C26" s="1">
        <v>683.72576331699997</v>
      </c>
      <c r="D26">
        <f t="shared" si="6"/>
        <v>0.40668357158821283</v>
      </c>
      <c r="E26" s="1">
        <f>'extraccion humana'!W26-regeneración!C26+MAREJADAS!D26</f>
        <v>2588131.1811600002</v>
      </c>
      <c r="F26" s="1">
        <f>'extraccion humana'!X26-regeneración!D26+MAREJADAS!E26</f>
        <v>1930853.4</v>
      </c>
      <c r="G26" s="1">
        <v>3639000</v>
      </c>
      <c r="H26" s="1">
        <f>G26+regeneración!F26-'extraccion humana'!Y26-MAREJADAS!G26</f>
        <v>3430121.3999999994</v>
      </c>
      <c r="I26" s="1">
        <f>H26+regeneración!G26-'extraccion humana'!Z26-MAREJADAS!H26</f>
        <v>4285939.8188400008</v>
      </c>
      <c r="J26" s="3"/>
      <c r="K26" s="10">
        <f t="shared" si="7"/>
        <v>2.5881311811600001</v>
      </c>
      <c r="L26" s="10">
        <f t="shared" si="8"/>
        <v>1.9308533999999999</v>
      </c>
      <c r="M26" s="10">
        <f t="shared" si="9"/>
        <v>3.6389999999999998</v>
      </c>
      <c r="N26" s="10">
        <f t="shared" si="10"/>
        <v>3.4301213999999995</v>
      </c>
      <c r="O26" s="10">
        <f t="shared" si="11"/>
        <v>4.2859398188400011</v>
      </c>
      <c r="Q26" s="7">
        <f t="shared" si="1"/>
        <v>0.37853351738627533</v>
      </c>
      <c r="R26" s="7">
        <f t="shared" si="2"/>
        <v>0.28240173233091798</v>
      </c>
      <c r="S26" s="7">
        <f t="shared" si="3"/>
        <v>0.53223093164515256</v>
      </c>
      <c r="T26" s="7">
        <f t="shared" si="4"/>
        <v>0.5016808761687207</v>
      </c>
      <c r="U26" s="7">
        <f t="shared" si="5"/>
        <v>0.62685071249141811</v>
      </c>
    </row>
    <row r="27" spans="1:21">
      <c r="A27">
        <v>26</v>
      </c>
      <c r="B27" t="s">
        <v>62</v>
      </c>
      <c r="C27" s="1">
        <v>1104.13991695</v>
      </c>
      <c r="D27">
        <f t="shared" si="6"/>
        <v>0.65674805462925001</v>
      </c>
      <c r="E27" s="1">
        <f>'extraccion humana'!W27-regeneración!C27+MAREJADAS!D27</f>
        <v>6772271.9637399688</v>
      </c>
      <c r="F27" s="1">
        <f>'extraccion humana'!X27-regeneración!D27+MAREJADAS!E27</f>
        <v>5033875.8347417843</v>
      </c>
      <c r="G27" s="1">
        <v>9474000</v>
      </c>
      <c r="H27" s="1">
        <f>G27+regeneración!F27-'extraccion humana'!Y27-MAREJADAS!G27</f>
        <v>8930192.3999999985</v>
      </c>
      <c r="I27" s="1">
        <f>H27+regeneración!G27-'extraccion humana'!Z27-MAREJADAS!H27</f>
        <v>11158283.551440001</v>
      </c>
      <c r="J27" s="3"/>
      <c r="K27" s="10">
        <f t="shared" si="7"/>
        <v>6.7722719637399686</v>
      </c>
      <c r="L27" s="10">
        <f t="shared" si="8"/>
        <v>5.0338758347417842</v>
      </c>
      <c r="M27" s="10">
        <f t="shared" si="9"/>
        <v>9.4740000000000002</v>
      </c>
      <c r="N27" s="10">
        <f t="shared" si="10"/>
        <v>8.9301923999999993</v>
      </c>
      <c r="O27" s="10">
        <f t="shared" si="11"/>
        <v>11.15828355144</v>
      </c>
      <c r="Q27" s="7">
        <f t="shared" si="1"/>
        <v>0.61335269740516452</v>
      </c>
      <c r="R27" s="7">
        <f t="shared" si="2"/>
        <v>0.45590923373615688</v>
      </c>
      <c r="S27" s="7">
        <f t="shared" si="3"/>
        <v>0.85804342860552707</v>
      </c>
      <c r="T27" s="7">
        <f t="shared" si="4"/>
        <v>0.80879173580356978</v>
      </c>
      <c r="U27" s="7">
        <f t="shared" si="5"/>
        <v>1.0105860118039092</v>
      </c>
    </row>
    <row r="28" spans="1:21">
      <c r="A28">
        <v>27</v>
      </c>
      <c r="B28" t="s">
        <v>63</v>
      </c>
      <c r="C28" s="1">
        <v>7739.7344592999998</v>
      </c>
      <c r="D28">
        <f t="shared" si="6"/>
        <v>4.6036335354429774</v>
      </c>
      <c r="E28" s="1">
        <f>'extraccion humana'!W28-regeneración!C28+MAREJADAS!D28</f>
        <v>43765056.838380963</v>
      </c>
      <c r="F28" s="1">
        <f>'extraccion humana'!X28-regeneración!D28+MAREJADAS!E28</f>
        <v>29832898.203286383</v>
      </c>
      <c r="G28" s="1">
        <v>54384000</v>
      </c>
      <c r="H28" s="1">
        <f>G28+regeneración!F28-'extraccion humana'!Y28-MAREJADAS!G28</f>
        <v>57230357.073865414</v>
      </c>
      <c r="I28" s="1">
        <f>H28+regeneración!G28-'extraccion humana'!Z28-MAREJADAS!H28</f>
        <v>82896101.877560571</v>
      </c>
      <c r="J28" s="3"/>
      <c r="K28" s="10">
        <f t="shared" si="7"/>
        <v>43.765056838380964</v>
      </c>
      <c r="L28" s="10">
        <f t="shared" si="8"/>
        <v>29.832898203286383</v>
      </c>
      <c r="M28" s="10">
        <f t="shared" si="9"/>
        <v>54.384</v>
      </c>
      <c r="N28" s="10">
        <f t="shared" si="10"/>
        <v>57.230357073865413</v>
      </c>
      <c r="O28" s="10">
        <f t="shared" si="11"/>
        <v>82.896101877560568</v>
      </c>
      <c r="Q28" s="7">
        <f t="shared" si="1"/>
        <v>0.56545941037800385</v>
      </c>
      <c r="R28" s="7">
        <f t="shared" si="2"/>
        <v>0.38545118518167537</v>
      </c>
      <c r="S28" s="7">
        <f t="shared" si="3"/>
        <v>0.70265976547364151</v>
      </c>
      <c r="T28" s="7">
        <f t="shared" si="4"/>
        <v>0.73943566636317737</v>
      </c>
      <c r="U28" s="7">
        <f t="shared" si="5"/>
        <v>1.0710458131797185</v>
      </c>
    </row>
    <row r="29" spans="1:21">
      <c r="A29">
        <v>28</v>
      </c>
      <c r="B29" t="s">
        <v>64</v>
      </c>
      <c r="C29" s="1">
        <v>1484.50906872</v>
      </c>
      <c r="D29">
        <f t="shared" si="6"/>
        <v>0.88299356629952286</v>
      </c>
      <c r="E29" s="1">
        <f>'extraccion humana'!W29-regeneración!C29+MAREJADAS!D29</f>
        <v>3758175.202182285</v>
      </c>
      <c r="F29" s="1">
        <f>'extraccion humana'!X29-regeneración!D29+MAREJADAS!E29</f>
        <v>2291237.1638497654</v>
      </c>
      <c r="G29" s="1">
        <v>3978000</v>
      </c>
      <c r="H29" s="1">
        <f>G29+regeneración!F29-'extraccion humana'!Y29-MAREJADAS!G29</f>
        <v>4358955.3564945236</v>
      </c>
      <c r="I29" s="1">
        <f>H29+regeneración!G29-'extraccion humana'!Z29-MAREJADAS!H29</f>
        <v>6432495.6819553925</v>
      </c>
      <c r="J29" s="3"/>
      <c r="K29" s="10">
        <f t="shared" si="7"/>
        <v>3.7581752021822852</v>
      </c>
      <c r="L29" s="10">
        <f t="shared" si="8"/>
        <v>2.2912371638497655</v>
      </c>
      <c r="M29" s="10">
        <f t="shared" si="9"/>
        <v>3.9780000000000002</v>
      </c>
      <c r="N29" s="10">
        <f t="shared" si="10"/>
        <v>4.3589553564945236</v>
      </c>
      <c r="O29" s="10">
        <f t="shared" si="11"/>
        <v>6.4324956819553929</v>
      </c>
      <c r="Q29" s="7">
        <f t="shared" si="1"/>
        <v>0.25315946405249828</v>
      </c>
      <c r="R29" s="7">
        <f t="shared" si="2"/>
        <v>0.15434308972092417</v>
      </c>
      <c r="S29" s="7">
        <f t="shared" si="3"/>
        <v>0.26796737613937127</v>
      </c>
      <c r="T29" s="7">
        <f t="shared" si="4"/>
        <v>0.29362941920273888</v>
      </c>
      <c r="U29" s="7">
        <f t="shared" si="5"/>
        <v>0.4333079411567175</v>
      </c>
    </row>
    <row r="30" spans="1:21">
      <c r="A30">
        <v>29</v>
      </c>
      <c r="B30" t="s">
        <v>65</v>
      </c>
      <c r="C30" s="1">
        <v>811.34154582600002</v>
      </c>
      <c r="D30">
        <f t="shared" si="6"/>
        <v>0.48259008997067487</v>
      </c>
      <c r="E30" s="1">
        <f>'extraccion humana'!W30-regeneración!C30+MAREJADAS!D30</f>
        <v>3568242.4397663851</v>
      </c>
      <c r="F30" s="1">
        <f>'extraccion humana'!X30-regeneración!D30+MAREJADAS!E30</f>
        <v>2650996.0183098586</v>
      </c>
      <c r="G30" s="1">
        <v>4992000</v>
      </c>
      <c r="H30" s="1">
        <f>G30+regeneración!F30-'extraccion humana'!Y30-MAREJADAS!G30</f>
        <v>4714225.9993740208</v>
      </c>
      <c r="I30" s="1">
        <f>H30+regeneración!G30-'extraccion humana'!Z30-MAREJADAS!H30</f>
        <v>5897009.1622680426</v>
      </c>
      <c r="J30" s="3"/>
      <c r="K30" s="10">
        <f t="shared" si="7"/>
        <v>3.5682424397663852</v>
      </c>
      <c r="L30" s="10">
        <f t="shared" si="8"/>
        <v>2.6509960183098586</v>
      </c>
      <c r="M30" s="10">
        <f t="shared" si="9"/>
        <v>4.992</v>
      </c>
      <c r="N30" s="10">
        <f t="shared" si="10"/>
        <v>4.7142259993740208</v>
      </c>
      <c r="O30" s="10">
        <f t="shared" si="11"/>
        <v>5.8970091622680423</v>
      </c>
      <c r="Q30" s="7">
        <f t="shared" si="1"/>
        <v>0.43979535599075914</v>
      </c>
      <c r="R30" s="7">
        <f t="shared" si="2"/>
        <v>0.32674229884418987</v>
      </c>
      <c r="S30" s="7">
        <f t="shared" si="3"/>
        <v>0.61527725600663152</v>
      </c>
      <c r="T30" s="7">
        <f t="shared" si="4"/>
        <v>0.58104087281449679</v>
      </c>
      <c r="U30" s="7">
        <f t="shared" si="5"/>
        <v>0.7268220384627897</v>
      </c>
    </row>
    <row r="31" spans="1:21">
      <c r="A31">
        <v>30</v>
      </c>
      <c r="B31" t="s">
        <v>66</v>
      </c>
      <c r="C31" s="1">
        <v>486.14333392100002</v>
      </c>
      <c r="D31">
        <f t="shared" si="6"/>
        <v>0.28916053474955805</v>
      </c>
      <c r="E31" s="1">
        <f>'extraccion humana'!W31-regeneración!C31+MAREJADAS!D31</f>
        <v>1398544.0838488261</v>
      </c>
      <c r="F31" s="1">
        <f>'extraccion humana'!X31-regeneración!D31+MAREJADAS!E31</f>
        <v>1042629</v>
      </c>
      <c r="G31" s="1">
        <v>1965000</v>
      </c>
      <c r="H31" s="1">
        <f>G31+regeneración!F31-'extraccion humana'!Y31-MAREJADAS!G31</f>
        <v>1852209</v>
      </c>
      <c r="I31" s="1">
        <f>H31+regeneración!G31-'extraccion humana'!Z31-MAREJADAS!H31</f>
        <v>2314336.8354000002</v>
      </c>
      <c r="J31" s="3"/>
      <c r="K31" s="10">
        <f t="shared" si="7"/>
        <v>1.3985440838488261</v>
      </c>
      <c r="L31" s="10">
        <f t="shared" si="8"/>
        <v>1.042629</v>
      </c>
      <c r="M31" s="10">
        <f t="shared" si="9"/>
        <v>1.9650000000000001</v>
      </c>
      <c r="N31" s="10">
        <f t="shared" si="10"/>
        <v>1.852209</v>
      </c>
      <c r="O31" s="10">
        <f t="shared" si="11"/>
        <v>2.3143368354000002</v>
      </c>
      <c r="Q31" s="7">
        <f t="shared" si="1"/>
        <v>0.28768142773219524</v>
      </c>
      <c r="R31" s="7">
        <f t="shared" si="2"/>
        <v>0.21446946347914561</v>
      </c>
      <c r="S31" s="7">
        <f t="shared" si="3"/>
        <v>0.40420177813634678</v>
      </c>
      <c r="T31" s="7">
        <f t="shared" si="4"/>
        <v>0.38100059607132047</v>
      </c>
      <c r="U31" s="7">
        <f t="shared" si="5"/>
        <v>0.47606059240464421</v>
      </c>
    </row>
    <row r="32" spans="1:21">
      <c r="A32">
        <v>31</v>
      </c>
      <c r="B32" t="s">
        <v>67</v>
      </c>
      <c r="C32" s="1">
        <v>4317.6894591</v>
      </c>
      <c r="D32">
        <f t="shared" si="6"/>
        <v>2.5681837140623482</v>
      </c>
      <c r="E32" s="1">
        <f>'extraccion humana'!W32-regeneración!C32+MAREJADAS!D32</f>
        <v>89545498.277759999</v>
      </c>
      <c r="F32" s="1">
        <f>'extraccion humana'!X32-regeneración!D32+MAREJADAS!E32</f>
        <v>66804662.399999991</v>
      </c>
      <c r="G32" s="1">
        <v>125904000</v>
      </c>
      <c r="H32" s="1">
        <f>G32+regeneración!F32-'extraccion humana'!Y32-MAREJADAS!G32</f>
        <v>118677110.39999998</v>
      </c>
      <c r="I32" s="1">
        <f>H32+regeneración!G32-'extraccion humana'!Z32-MAREJADAS!H32</f>
        <v>148287157.72223997</v>
      </c>
      <c r="J32" s="3"/>
      <c r="K32" s="10">
        <f t="shared" si="7"/>
        <v>89.545498277760004</v>
      </c>
      <c r="L32" s="10">
        <f t="shared" si="8"/>
        <v>66.804662399999998</v>
      </c>
      <c r="M32" s="10">
        <f t="shared" si="9"/>
        <v>125.904</v>
      </c>
      <c r="N32" s="10">
        <f t="shared" si="10"/>
        <v>118.67711039999998</v>
      </c>
      <c r="O32" s="10">
        <f t="shared" si="11"/>
        <v>148.28715772223998</v>
      </c>
      <c r="Q32" s="7">
        <f t="shared" si="1"/>
        <v>2.0739216918213774</v>
      </c>
      <c r="R32" s="7">
        <f t="shared" si="2"/>
        <v>1.5472317551509387</v>
      </c>
      <c r="S32" s="7">
        <f t="shared" si="3"/>
        <v>2.916004061724347</v>
      </c>
      <c r="T32" s="7">
        <f t="shared" si="4"/>
        <v>2.7486254285813692</v>
      </c>
      <c r="U32" s="7">
        <f t="shared" si="5"/>
        <v>3.4344099807759143</v>
      </c>
    </row>
    <row r="33" spans="1:21">
      <c r="A33">
        <v>32</v>
      </c>
      <c r="B33" t="s">
        <v>68</v>
      </c>
      <c r="C33" s="1">
        <v>1728.39776125</v>
      </c>
      <c r="D33">
        <f t="shared" si="6"/>
        <v>1.0280598046505471</v>
      </c>
      <c r="E33" s="1">
        <f>'extraccion humana'!W33-regeneración!C33+MAREJADAS!D33</f>
        <v>5402430.4622399993</v>
      </c>
      <c r="F33" s="1">
        <f>'extraccion humana'!X33-regeneración!D33+MAREJADAS!E33</f>
        <v>4030437.5999999996</v>
      </c>
      <c r="G33" s="1">
        <v>7596000</v>
      </c>
      <c r="H33" s="1">
        <f>G33+regeneración!F33-'extraccion humana'!Y33-MAREJADAS!G33</f>
        <v>7159989.6000000015</v>
      </c>
      <c r="I33" s="1">
        <f>H33+regeneración!G33-'extraccion humana'!Z33-MAREJADAS!H33</f>
        <v>8946413.5377600007</v>
      </c>
      <c r="J33" s="3"/>
      <c r="K33" s="10">
        <f t="shared" si="7"/>
        <v>5.402430462239999</v>
      </c>
      <c r="L33" s="10">
        <f t="shared" si="8"/>
        <v>4.0304376</v>
      </c>
      <c r="M33" s="10">
        <f t="shared" si="9"/>
        <v>7.5960000000000001</v>
      </c>
      <c r="N33" s="10">
        <f t="shared" si="10"/>
        <v>7.1599896000000012</v>
      </c>
      <c r="O33" s="10">
        <f t="shared" si="11"/>
        <v>8.9464135377599998</v>
      </c>
      <c r="Q33" s="7">
        <f t="shared" si="1"/>
        <v>0.312568702839148</v>
      </c>
      <c r="R33" s="7">
        <f t="shared" si="2"/>
        <v>0.23318923978963815</v>
      </c>
      <c r="S33" s="7">
        <f t="shared" si="3"/>
        <v>0.43948217073056567</v>
      </c>
      <c r="T33" s="7">
        <f t="shared" si="4"/>
        <v>0.4142558941306313</v>
      </c>
      <c r="U33" s="7">
        <f t="shared" si="5"/>
        <v>0.51761311767089047</v>
      </c>
    </row>
    <row r="34" spans="1:21">
      <c r="A34">
        <v>33</v>
      </c>
      <c r="B34" t="s">
        <v>69</v>
      </c>
      <c r="C34" s="1">
        <v>1125.1870496199999</v>
      </c>
      <c r="D34">
        <f t="shared" si="6"/>
        <v>0.66926699649916166</v>
      </c>
      <c r="E34" s="1">
        <f>'extraccion humana'!W34-regeneración!C34+MAREJADAS!D34</f>
        <v>3279949.2472378723</v>
      </c>
      <c r="F34" s="1">
        <f>'extraccion humana'!X34-regeneración!D34+MAREJADAS!E34</f>
        <v>2213125.0215962441</v>
      </c>
      <c r="G34" s="1">
        <v>4125000</v>
      </c>
      <c r="H34" s="1">
        <f>G34+regeneración!F34-'extraccion humana'!Y34-MAREJADAS!G34</f>
        <v>4470121.3084507035</v>
      </c>
      <c r="I34" s="1">
        <f>H34+regeneración!G34-'extraccion humana'!Z34-MAREJADAS!H34</f>
        <v>6957986.1762834582</v>
      </c>
      <c r="J34" s="3"/>
      <c r="K34" s="10">
        <f t="shared" si="7"/>
        <v>3.2799492472378722</v>
      </c>
      <c r="L34" s="10">
        <f t="shared" si="8"/>
        <v>2.2131250215962441</v>
      </c>
      <c r="M34" s="10">
        <f t="shared" si="9"/>
        <v>4.125</v>
      </c>
      <c r="N34" s="10">
        <f t="shared" si="10"/>
        <v>4.4701213084507039</v>
      </c>
      <c r="O34" s="10">
        <f t="shared" si="11"/>
        <v>6.9579861762834581</v>
      </c>
      <c r="Q34" s="7">
        <f t="shared" si="1"/>
        <v>0.29150257713555999</v>
      </c>
      <c r="R34" s="7">
        <f t="shared" si="2"/>
        <v>0.19668952129725137</v>
      </c>
      <c r="S34" s="7">
        <f t="shared" si="3"/>
        <v>0.36660571248070284</v>
      </c>
      <c r="T34" s="7">
        <f t="shared" si="4"/>
        <v>0.39727806234175561</v>
      </c>
      <c r="U34" s="7">
        <f t="shared" si="5"/>
        <v>0.61838484353630996</v>
      </c>
    </row>
    <row r="35" spans="1:21">
      <c r="A35">
        <v>34</v>
      </c>
      <c r="B35" t="s">
        <v>70</v>
      </c>
      <c r="C35" s="1">
        <v>2750.6652274500002</v>
      </c>
      <c r="D35">
        <f t="shared" si="6"/>
        <v>1.6361097079564386</v>
      </c>
      <c r="E35" s="1">
        <f>'extraccion humana'!W35-regeneración!C35+MAREJADAS!D35</f>
        <v>57781682.206919998</v>
      </c>
      <c r="F35" s="1">
        <f>'extraccion humana'!X35-regeneración!D35+MAREJADAS!E35</f>
        <v>43107535.799999997</v>
      </c>
      <c r="G35" s="1">
        <v>81243000</v>
      </c>
      <c r="H35" s="1">
        <f>G35+regeneración!F35-'extraccion humana'!Y35-MAREJADAS!G35</f>
        <v>76579651.800000012</v>
      </c>
      <c r="I35" s="1">
        <f>H35+regeneración!G35-'extraccion humana'!Z35-MAREJADAS!H35</f>
        <v>95686344.793080002</v>
      </c>
      <c r="J35" s="3"/>
      <c r="K35" s="10">
        <f t="shared" si="7"/>
        <v>57.781682206919996</v>
      </c>
      <c r="L35" s="10">
        <f t="shared" si="8"/>
        <v>43.107535799999994</v>
      </c>
      <c r="M35" s="10">
        <f t="shared" si="9"/>
        <v>81.242999999999995</v>
      </c>
      <c r="N35" s="10">
        <f t="shared" si="10"/>
        <v>76.579651800000008</v>
      </c>
      <c r="O35" s="10">
        <f t="shared" si="11"/>
        <v>95.686344793079996</v>
      </c>
      <c r="Q35" s="7">
        <f t="shared" si="1"/>
        <v>2.1006439326128543</v>
      </c>
      <c r="R35" s="7">
        <f t="shared" si="2"/>
        <v>1.567167657111177</v>
      </c>
      <c r="S35" s="7">
        <f t="shared" si="3"/>
        <v>2.9535764363195947</v>
      </c>
      <c r="T35" s="7">
        <f t="shared" si="4"/>
        <v>2.7840411488748509</v>
      </c>
      <c r="U35" s="7">
        <f t="shared" si="5"/>
        <v>3.4786619555948604</v>
      </c>
    </row>
    <row r="36" spans="1:21">
      <c r="A36">
        <v>35</v>
      </c>
      <c r="B36" t="s">
        <v>71</v>
      </c>
      <c r="C36" s="1">
        <v>146.38437918</v>
      </c>
      <c r="D36">
        <f t="shared" si="6"/>
        <v>8.7070175417749154E-2</v>
      </c>
      <c r="E36" s="1">
        <f>'extraccion humana'!W36-regeneración!C36+MAREJADAS!D36</f>
        <v>915340.70627999993</v>
      </c>
      <c r="F36" s="1">
        <f>'extraccion humana'!X36-regeneración!D36+MAREJADAS!E36</f>
        <v>682882.2</v>
      </c>
      <c r="G36" s="1">
        <v>1287000</v>
      </c>
      <c r="H36" s="1">
        <f>G36+regeneración!F36-'extraccion humana'!Y36-MAREJADAS!G36</f>
        <v>1213126.2000000002</v>
      </c>
      <c r="I36" s="1">
        <f>H36+regeneración!G36-'extraccion humana'!Z36-MAREJADAS!H36</f>
        <v>1515802.2937200004</v>
      </c>
      <c r="J36" s="3"/>
      <c r="K36" s="10">
        <f t="shared" si="7"/>
        <v>0.91534070627999997</v>
      </c>
      <c r="L36" s="10">
        <f t="shared" si="8"/>
        <v>0.68288219999999999</v>
      </c>
      <c r="M36" s="10">
        <f t="shared" si="9"/>
        <v>1.2869999999999999</v>
      </c>
      <c r="N36" s="10">
        <f t="shared" si="10"/>
        <v>1.2131262000000003</v>
      </c>
      <c r="O36" s="10">
        <f t="shared" si="11"/>
        <v>1.5158022937200004</v>
      </c>
      <c r="Q36" s="7">
        <f t="shared" si="1"/>
        <v>0.62529944206305033</v>
      </c>
      <c r="R36" s="7">
        <f t="shared" si="2"/>
        <v>0.46649936545504017</v>
      </c>
      <c r="S36" s="7">
        <f t="shared" si="3"/>
        <v>0.87919217009996264</v>
      </c>
      <c r="T36" s="7">
        <f t="shared" si="4"/>
        <v>0.82872653953622499</v>
      </c>
      <c r="U36" s="7">
        <f t="shared" si="5"/>
        <v>1.0354945672557796</v>
      </c>
    </row>
    <row r="37" spans="1:21">
      <c r="A37">
        <v>36</v>
      </c>
      <c r="B37" t="s">
        <v>72</v>
      </c>
      <c r="C37" s="1">
        <v>14744.7438196</v>
      </c>
      <c r="D37">
        <f t="shared" si="6"/>
        <v>8.7702488342946747</v>
      </c>
      <c r="E37" s="1">
        <f>'extraccion humana'!W37-regeneración!C37+MAREJADAS!D37</f>
        <v>159864574.40099999</v>
      </c>
      <c r="F37" s="1">
        <f>'extraccion humana'!X37-regeneración!D37+MAREJADAS!E37</f>
        <v>119265615</v>
      </c>
      <c r="G37">
        <v>224775000</v>
      </c>
      <c r="H37" s="1">
        <f>G37+regeneración!F37-'extraccion humana'!Y37-MAREJADAS!G37</f>
        <v>211872915</v>
      </c>
      <c r="I37" s="1">
        <f>H37+regeneración!G37-'extraccion humana'!Z37-MAREJADAS!H37</f>
        <v>264735400.59899998</v>
      </c>
      <c r="J37" s="3"/>
      <c r="K37" s="10">
        <f t="shared" si="7"/>
        <v>159.864574401</v>
      </c>
      <c r="L37" s="10">
        <f t="shared" si="8"/>
        <v>119.265615</v>
      </c>
      <c r="M37" s="10">
        <f t="shared" si="9"/>
        <v>224.77500000000001</v>
      </c>
      <c r="N37" s="10">
        <f t="shared" si="10"/>
        <v>211.87291500000001</v>
      </c>
      <c r="O37" s="10">
        <f t="shared" si="11"/>
        <v>264.735400599</v>
      </c>
      <c r="Q37" s="7">
        <f t="shared" si="1"/>
        <v>1.084213984026593</v>
      </c>
      <c r="R37" s="7">
        <f t="shared" si="2"/>
        <v>0.80886868201441209</v>
      </c>
      <c r="S37" s="7">
        <f t="shared" si="3"/>
        <v>1.524441541678123</v>
      </c>
      <c r="T37" s="7">
        <f t="shared" si="4"/>
        <v>1.4369385971857986</v>
      </c>
      <c r="U37" s="7">
        <f t="shared" si="5"/>
        <v>1.7954560882033812</v>
      </c>
    </row>
    <row r="38" spans="1:21">
      <c r="C38" s="1">
        <f>SUM(C2:C37)</f>
        <v>168122.29730521448</v>
      </c>
      <c r="D38">
        <f>SUM(D2:D37)</f>
        <v>100</v>
      </c>
      <c r="F38" s="1"/>
      <c r="G38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7"/>
  <sheetViews>
    <sheetView zoomScaleNormal="100" workbookViewId="0"/>
  </sheetViews>
  <sheetFormatPr defaultColWidth="11.42578125" defaultRowHeight="15"/>
  <cols>
    <col min="1" max="1" width="7.140625" customWidth="1"/>
    <col min="2" max="2" width="18.7109375" bestFit="1" customWidth="1"/>
    <col min="3" max="3" width="7.5703125" customWidth="1"/>
    <col min="9" max="9" width="10.7109375" bestFit="1" customWidth="1"/>
    <col min="15" max="15" width="7" bestFit="1" customWidth="1"/>
    <col min="16" max="17" width="12.5703125" bestFit="1" customWidth="1"/>
    <col min="18" max="18" width="11.5703125" bestFit="1" customWidth="1"/>
    <col min="19" max="20" width="12.5703125" bestFit="1" customWidth="1"/>
    <col min="21" max="21" width="8.28515625" bestFit="1" customWidth="1"/>
  </cols>
  <sheetData>
    <row r="1" spans="1:28">
      <c r="A1" t="s">
        <v>0</v>
      </c>
      <c r="B1" s="3" t="s">
        <v>33</v>
      </c>
      <c r="C1" s="9" t="s">
        <v>73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9" t="s">
        <v>74</v>
      </c>
      <c r="J1" s="3">
        <v>2017</v>
      </c>
      <c r="K1" s="3">
        <v>2018</v>
      </c>
      <c r="L1" s="3">
        <v>2019</v>
      </c>
      <c r="M1" s="3">
        <v>2020</v>
      </c>
      <c r="N1" s="3">
        <v>2021</v>
      </c>
      <c r="O1" s="9" t="s">
        <v>75</v>
      </c>
      <c r="P1" s="3">
        <v>2017</v>
      </c>
      <c r="Q1" s="3">
        <v>2018</v>
      </c>
      <c r="R1" s="3">
        <v>2019</v>
      </c>
      <c r="S1" s="3">
        <v>2020</v>
      </c>
      <c r="T1" s="3">
        <v>2021</v>
      </c>
      <c r="U1" s="9" t="s">
        <v>76</v>
      </c>
      <c r="V1" s="4">
        <v>2017</v>
      </c>
      <c r="W1" s="4">
        <v>2018</v>
      </c>
      <c r="X1" s="4" t="s">
        <v>77</v>
      </c>
      <c r="Y1" s="4">
        <v>2020</v>
      </c>
      <c r="Z1" s="4">
        <v>2021</v>
      </c>
    </row>
    <row r="2" spans="1:28">
      <c r="A2">
        <v>1</v>
      </c>
      <c r="B2" t="s">
        <v>37</v>
      </c>
      <c r="D2">
        <v>5000</v>
      </c>
      <c r="E2">
        <v>7000</v>
      </c>
      <c r="F2">
        <v>0</v>
      </c>
      <c r="G2">
        <v>0</v>
      </c>
      <c r="H2">
        <v>12000</v>
      </c>
      <c r="J2">
        <f>D2*(1-factores!$B$9)</f>
        <v>3950</v>
      </c>
      <c r="K2">
        <f>E2*(1-factores!$B$9)</f>
        <v>5530</v>
      </c>
      <c r="L2">
        <f>F2*(1-factores!$B$9)</f>
        <v>0</v>
      </c>
      <c r="M2">
        <f>G2*(1-factores!$B$9)</f>
        <v>0</v>
      </c>
      <c r="N2">
        <f>H2*(1-factores!$B$9)</f>
        <v>9480</v>
      </c>
      <c r="P2" s="1">
        <f>J2/factores!$B$7</f>
        <v>4234.350547730829</v>
      </c>
      <c r="Q2" s="1">
        <f>K2/factores!$B$7</f>
        <v>5928.0907668231612</v>
      </c>
      <c r="R2" s="1">
        <v>0</v>
      </c>
      <c r="S2" s="1">
        <f>M2/factores!$B$7</f>
        <v>0</v>
      </c>
      <c r="T2" s="1">
        <f>N2/factores!$B$7</f>
        <v>10162.441314553991</v>
      </c>
      <c r="V2" s="5">
        <f>W2+P2</f>
        <v>9328162.4413145538</v>
      </c>
      <c r="W2" s="5">
        <f>X2+Q2</f>
        <v>9323928.0907668229</v>
      </c>
      <c r="X2" s="8">
        <v>9318000</v>
      </c>
      <c r="Y2" s="2">
        <f>X2-S2</f>
        <v>9318000</v>
      </c>
      <c r="Z2" s="2">
        <f>Y2-T2</f>
        <v>9307837.5586854462</v>
      </c>
      <c r="AB2">
        <f>X2/1000000</f>
        <v>9.3179999999999996</v>
      </c>
    </row>
    <row r="3" spans="1:28">
      <c r="A3">
        <v>2</v>
      </c>
      <c r="B3" t="s">
        <v>78</v>
      </c>
      <c r="D3">
        <v>1000</v>
      </c>
      <c r="E3">
        <v>2000</v>
      </c>
      <c r="F3">
        <v>1000</v>
      </c>
      <c r="G3">
        <v>1000</v>
      </c>
      <c r="H3">
        <v>0</v>
      </c>
      <c r="J3">
        <f>D3*(1-factores!$B$9)</f>
        <v>790</v>
      </c>
      <c r="K3">
        <f>E3*(1-factores!$B$9)</f>
        <v>1580</v>
      </c>
      <c r="L3">
        <f>F3*(1-factores!$B$9)</f>
        <v>790</v>
      </c>
      <c r="M3">
        <f>G3*(1-factores!$B$9)</f>
        <v>790</v>
      </c>
      <c r="N3">
        <f>H3*(1-factores!$B$9)</f>
        <v>0</v>
      </c>
      <c r="P3" s="1">
        <f>J3/factores!$B$7</f>
        <v>846.87010954616585</v>
      </c>
      <c r="Q3" s="1">
        <f>K3/factores!$B$7</f>
        <v>1693.7402190923317</v>
      </c>
      <c r="R3" s="1">
        <v>0</v>
      </c>
      <c r="S3" s="1">
        <f>M3/factores!$B$7</f>
        <v>846.87010954616585</v>
      </c>
      <c r="T3" s="1">
        <f>N3/factores!$B$7</f>
        <v>0</v>
      </c>
      <c r="V3" s="5">
        <f t="shared" ref="V3:V37" si="0">W3+P3</f>
        <v>271310540.61032867</v>
      </c>
      <c r="W3" s="5">
        <f t="shared" ref="W3:W37" si="1">X3+Q3</f>
        <v>271309693.74021912</v>
      </c>
      <c r="X3" s="8">
        <v>271308000</v>
      </c>
      <c r="Y3" s="2">
        <f t="shared" ref="Y3:Y37" si="2">X3-S3</f>
        <v>271307153.12989044</v>
      </c>
      <c r="Z3" s="2">
        <f t="shared" ref="Z3:Z37" si="3">Y3-T3</f>
        <v>271307153.12989044</v>
      </c>
    </row>
    <row r="4" spans="1:28">
      <c r="A4">
        <v>3</v>
      </c>
      <c r="B4" t="s">
        <v>39</v>
      </c>
      <c r="D4">
        <v>0</v>
      </c>
      <c r="E4">
        <v>0</v>
      </c>
      <c r="F4">
        <v>0</v>
      </c>
      <c r="G4">
        <v>0</v>
      </c>
      <c r="H4">
        <v>0</v>
      </c>
      <c r="J4">
        <f>D4*(1-factores!$B$9)</f>
        <v>0</v>
      </c>
      <c r="K4">
        <f>E4*(1-factores!$B$9)</f>
        <v>0</v>
      </c>
      <c r="L4">
        <f>F4*(1-factores!$B$9)</f>
        <v>0</v>
      </c>
      <c r="M4">
        <f>G4*(1-factores!$B$9)</f>
        <v>0</v>
      </c>
      <c r="N4">
        <f>H4*(1-factores!$B$9)</f>
        <v>0</v>
      </c>
      <c r="P4" s="1">
        <f>J4/factores!$B$7</f>
        <v>0</v>
      </c>
      <c r="Q4" s="1">
        <f>K4/factores!$B$7</f>
        <v>0</v>
      </c>
      <c r="R4" s="1">
        <v>0</v>
      </c>
      <c r="S4" s="1">
        <f>M4/factores!$B$7</f>
        <v>0</v>
      </c>
      <c r="T4" s="1">
        <f>N4/factores!$B$7</f>
        <v>0</v>
      </c>
      <c r="V4" s="5">
        <f t="shared" si="0"/>
        <v>1385559000</v>
      </c>
      <c r="W4" s="5">
        <f t="shared" si="1"/>
        <v>1385559000</v>
      </c>
      <c r="X4" s="8">
        <v>1385559000</v>
      </c>
      <c r="Y4" s="2">
        <f t="shared" si="2"/>
        <v>1385559000</v>
      </c>
      <c r="Z4" s="2">
        <f t="shared" si="3"/>
        <v>1385559000</v>
      </c>
    </row>
    <row r="5" spans="1:28">
      <c r="A5">
        <v>4</v>
      </c>
      <c r="B5" t="s">
        <v>79</v>
      </c>
      <c r="D5">
        <v>2000</v>
      </c>
      <c r="E5">
        <v>0</v>
      </c>
      <c r="F5">
        <v>0</v>
      </c>
      <c r="G5">
        <v>0</v>
      </c>
      <c r="H5">
        <v>0</v>
      </c>
      <c r="J5">
        <f>D5*(1-factores!$B$9)</f>
        <v>1580</v>
      </c>
      <c r="K5">
        <f>E5*(1-factores!$B$9)</f>
        <v>0</v>
      </c>
      <c r="L5">
        <f>F5*(1-factores!$B$9)</f>
        <v>0</v>
      </c>
      <c r="M5">
        <f>G5*(1-factores!$B$9)</f>
        <v>0</v>
      </c>
      <c r="N5">
        <f>H5*(1-factores!$B$9)</f>
        <v>0</v>
      </c>
      <c r="P5" s="1">
        <f>J5/factores!$B$7</f>
        <v>1693.7402190923317</v>
      </c>
      <c r="Q5" s="1">
        <f>K5/factores!$B$7</f>
        <v>0</v>
      </c>
      <c r="R5" s="1">
        <v>0</v>
      </c>
      <c r="S5" s="1">
        <f>M5/factores!$B$7</f>
        <v>0</v>
      </c>
      <c r="T5" s="1">
        <f>N5/factores!$B$7</f>
        <v>0</v>
      </c>
      <c r="V5" s="5">
        <f t="shared" si="0"/>
        <v>5311693.740219092</v>
      </c>
      <c r="W5" s="5">
        <f t="shared" si="1"/>
        <v>5310000</v>
      </c>
      <c r="X5" s="8">
        <v>5310000</v>
      </c>
      <c r="Y5" s="2">
        <f t="shared" si="2"/>
        <v>5310000</v>
      </c>
      <c r="Z5" s="2">
        <f t="shared" si="3"/>
        <v>5310000</v>
      </c>
    </row>
    <row r="6" spans="1:28">
      <c r="A6">
        <v>5</v>
      </c>
      <c r="B6" t="s">
        <v>80</v>
      </c>
      <c r="D6">
        <v>5932000</v>
      </c>
      <c r="E6">
        <v>8478000</v>
      </c>
      <c r="F6">
        <v>7650000</v>
      </c>
      <c r="G6">
        <v>830700</v>
      </c>
      <c r="H6">
        <v>901602</v>
      </c>
      <c r="J6">
        <f>D6*(1-factores!$B$9)</f>
        <v>4686280</v>
      </c>
      <c r="K6">
        <f>E6*(1-factores!$B$9)</f>
        <v>6697620</v>
      </c>
      <c r="L6">
        <f>F6*(1-factores!$B$9)</f>
        <v>6043500</v>
      </c>
      <c r="M6">
        <f>G6*(1-factores!$B$9)</f>
        <v>656253</v>
      </c>
      <c r="N6">
        <f>H6*(1-factores!$B$9)</f>
        <v>712265.58000000007</v>
      </c>
      <c r="P6" s="1">
        <f>J6/factores!$B$7</f>
        <v>5023633.4898278555</v>
      </c>
      <c r="Q6" s="1">
        <f>K6/factores!$B$7</f>
        <v>7179764.7887323936</v>
      </c>
      <c r="R6" s="1">
        <v>0</v>
      </c>
      <c r="S6" s="1">
        <f>M6/factores!$B$7</f>
        <v>703495</v>
      </c>
      <c r="T6" s="1">
        <f>N6/factores!$B$7</f>
        <v>763539.78450704226</v>
      </c>
      <c r="V6" s="5">
        <f t="shared" si="0"/>
        <v>19796398.278560251</v>
      </c>
      <c r="W6" s="5">
        <f t="shared" si="1"/>
        <v>14772764.788732395</v>
      </c>
      <c r="X6" s="8">
        <v>7593000</v>
      </c>
      <c r="Y6" s="2">
        <f t="shared" si="2"/>
        <v>6889505</v>
      </c>
      <c r="Z6" s="2">
        <f t="shared" si="3"/>
        <v>6125965.2154929582</v>
      </c>
    </row>
    <row r="7" spans="1:28">
      <c r="A7">
        <v>6</v>
      </c>
      <c r="B7" t="s">
        <v>81</v>
      </c>
      <c r="D7">
        <v>0</v>
      </c>
      <c r="E7">
        <v>3000</v>
      </c>
      <c r="F7">
        <v>3000</v>
      </c>
      <c r="G7">
        <v>0</v>
      </c>
      <c r="H7">
        <v>2824.9999999999995</v>
      </c>
      <c r="J7">
        <f>D7*(1-factores!$B$9)</f>
        <v>0</v>
      </c>
      <c r="K7">
        <f>E7*(1-factores!$B$9)</f>
        <v>2370</v>
      </c>
      <c r="L7">
        <f>F7*(1-factores!$B$9)</f>
        <v>2370</v>
      </c>
      <c r="M7">
        <f>G7*(1-factores!$B$9)</f>
        <v>0</v>
      </c>
      <c r="N7">
        <f>H7*(1-factores!$B$9)</f>
        <v>2231.7499999999995</v>
      </c>
      <c r="P7" s="1">
        <f>J7/factores!$B$7</f>
        <v>0</v>
      </c>
      <c r="Q7" s="1">
        <f>K7/factores!$B$7</f>
        <v>2540.6103286384978</v>
      </c>
      <c r="R7" s="1">
        <v>0</v>
      </c>
      <c r="S7" s="1">
        <f>M7/factores!$B$7</f>
        <v>0</v>
      </c>
      <c r="T7" s="1">
        <f>N7/factores!$B$7</f>
        <v>2392.4080594679181</v>
      </c>
      <c r="V7" s="5">
        <f t="shared" si="0"/>
        <v>25106540.610328637</v>
      </c>
      <c r="W7" s="5">
        <f t="shared" si="1"/>
        <v>25106540.610328637</v>
      </c>
      <c r="X7" s="8">
        <v>25104000</v>
      </c>
      <c r="Y7" s="2">
        <f t="shared" si="2"/>
        <v>25104000</v>
      </c>
      <c r="Z7" s="2">
        <f t="shared" si="3"/>
        <v>25101607.591940533</v>
      </c>
    </row>
    <row r="8" spans="1:28">
      <c r="A8">
        <v>7</v>
      </c>
      <c r="B8" t="s">
        <v>82</v>
      </c>
      <c r="D8">
        <v>318000</v>
      </c>
      <c r="E8">
        <v>233000</v>
      </c>
      <c r="F8">
        <v>198000</v>
      </c>
      <c r="G8">
        <v>0</v>
      </c>
      <c r="H8">
        <v>0</v>
      </c>
      <c r="J8">
        <f>D8*(1-factores!$B$9)</f>
        <v>251220</v>
      </c>
      <c r="K8">
        <f>E8*(1-factores!$B$9)</f>
        <v>184070</v>
      </c>
      <c r="L8">
        <f>F8*(1-factores!$B$9)</f>
        <v>156420</v>
      </c>
      <c r="M8">
        <f>G8*(1-factores!$B$9)</f>
        <v>0</v>
      </c>
      <c r="N8">
        <f>H8*(1-factores!$B$9)</f>
        <v>0</v>
      </c>
      <c r="P8" s="1">
        <f>J8/factores!$B$7</f>
        <v>269304.69483568071</v>
      </c>
      <c r="Q8" s="1">
        <f>K8/factores!$B$7</f>
        <v>197320.73552425666</v>
      </c>
      <c r="R8" s="1">
        <v>0</v>
      </c>
      <c r="S8" s="1">
        <f>M8/factores!$B$7</f>
        <v>0</v>
      </c>
      <c r="T8" s="1">
        <f>N8/factores!$B$7</f>
        <v>0</v>
      </c>
      <c r="V8" s="5">
        <f t="shared" si="0"/>
        <v>3235625.4303599373</v>
      </c>
      <c r="W8" s="5">
        <f t="shared" si="1"/>
        <v>2966320.7355242567</v>
      </c>
      <c r="X8" s="8">
        <v>2769000</v>
      </c>
      <c r="Y8" s="2">
        <f t="shared" si="2"/>
        <v>2769000</v>
      </c>
      <c r="Z8" s="2">
        <f t="shared" si="3"/>
        <v>2769000</v>
      </c>
    </row>
    <row r="9" spans="1:28">
      <c r="A9">
        <v>8</v>
      </c>
      <c r="B9" t="s">
        <v>83</v>
      </c>
      <c r="D9">
        <v>0</v>
      </c>
      <c r="E9">
        <v>0</v>
      </c>
      <c r="F9">
        <v>0</v>
      </c>
      <c r="G9">
        <v>0</v>
      </c>
      <c r="H9">
        <v>0</v>
      </c>
      <c r="J9">
        <f>D9*(1-factores!$B$9)</f>
        <v>0</v>
      </c>
      <c r="K9">
        <f>E9*(1-factores!$B$9)</f>
        <v>0</v>
      </c>
      <c r="L9">
        <f>F9*(1-factores!$B$9)</f>
        <v>0</v>
      </c>
      <c r="M9">
        <f>G9*(1-factores!$B$9)</f>
        <v>0</v>
      </c>
      <c r="N9">
        <f>H9*(1-factores!$B$9)</f>
        <v>0</v>
      </c>
      <c r="P9" s="1">
        <f>J9/factores!$B$7</f>
        <v>0</v>
      </c>
      <c r="Q9" s="1">
        <f>K9/factores!$B$7</f>
        <v>0</v>
      </c>
      <c r="R9" s="1">
        <v>0</v>
      </c>
      <c r="S9" s="1">
        <f>M9/factores!$B$7</f>
        <v>0</v>
      </c>
      <c r="T9" s="1">
        <f>N9/factores!$B$7</f>
        <v>0</v>
      </c>
      <c r="V9" s="5">
        <f t="shared" si="0"/>
        <v>187293000</v>
      </c>
      <c r="W9" s="5">
        <f t="shared" si="1"/>
        <v>187293000</v>
      </c>
      <c r="X9" s="8">
        <v>187293000</v>
      </c>
      <c r="Y9" s="2">
        <f t="shared" si="2"/>
        <v>187293000</v>
      </c>
      <c r="Z9" s="2">
        <f t="shared" si="3"/>
        <v>187293000</v>
      </c>
    </row>
    <row r="10" spans="1:28">
      <c r="A10">
        <v>9</v>
      </c>
      <c r="B10" t="s">
        <v>45</v>
      </c>
      <c r="D10">
        <v>0</v>
      </c>
      <c r="E10">
        <v>0</v>
      </c>
      <c r="F10">
        <v>0</v>
      </c>
      <c r="G10">
        <v>0</v>
      </c>
      <c r="H10">
        <v>0</v>
      </c>
      <c r="J10">
        <f>D10*(1-factores!$B$9)</f>
        <v>0</v>
      </c>
      <c r="K10">
        <f>E10*(1-factores!$B$9)</f>
        <v>0</v>
      </c>
      <c r="L10">
        <f>F10*(1-factores!$B$9)</f>
        <v>0</v>
      </c>
      <c r="M10">
        <f>G10*(1-factores!$B$9)</f>
        <v>0</v>
      </c>
      <c r="N10">
        <f>H10*(1-factores!$B$9)</f>
        <v>0</v>
      </c>
      <c r="P10" s="1">
        <f>J10/factores!$B$7</f>
        <v>0</v>
      </c>
      <c r="Q10" s="1">
        <f>K10/factores!$B$7</f>
        <v>0</v>
      </c>
      <c r="R10" s="1">
        <v>0</v>
      </c>
      <c r="S10" s="1">
        <f>M10/factores!$B$7</f>
        <v>0</v>
      </c>
      <c r="T10" s="1">
        <f>N10/factores!$B$7</f>
        <v>0</v>
      </c>
      <c r="V10" s="5">
        <f t="shared" si="0"/>
        <v>1290000</v>
      </c>
      <c r="W10" s="5">
        <f t="shared" si="1"/>
        <v>1290000</v>
      </c>
      <c r="X10" s="8">
        <v>1290000</v>
      </c>
      <c r="Y10" s="2">
        <f t="shared" si="2"/>
        <v>1290000</v>
      </c>
      <c r="Z10" s="2">
        <f t="shared" si="3"/>
        <v>1290000</v>
      </c>
    </row>
    <row r="11" spans="1:28">
      <c r="A11">
        <v>10</v>
      </c>
      <c r="B11" t="s">
        <v>84</v>
      </c>
      <c r="D11">
        <v>59000</v>
      </c>
      <c r="E11">
        <v>152000</v>
      </c>
      <c r="F11">
        <v>130000</v>
      </c>
      <c r="G11">
        <v>183000</v>
      </c>
      <c r="H11">
        <v>12923</v>
      </c>
      <c r="J11">
        <f>D11*(1-factores!$B$9)</f>
        <v>46610</v>
      </c>
      <c r="K11">
        <f>E11*(1-factores!$B$9)</f>
        <v>120080</v>
      </c>
      <c r="L11">
        <f>F11*(1-factores!$B$9)</f>
        <v>102700</v>
      </c>
      <c r="M11">
        <f>G11*(1-factores!$B$9)</f>
        <v>144570</v>
      </c>
      <c r="N11">
        <f>H11*(1-factores!$B$9)</f>
        <v>10209.17</v>
      </c>
      <c r="P11" s="1">
        <f>J11/factores!$B$7</f>
        <v>49965.336463223786</v>
      </c>
      <c r="Q11" s="1">
        <f>K11/factores!$B$7</f>
        <v>128724.2566510172</v>
      </c>
      <c r="R11" s="1">
        <v>0</v>
      </c>
      <c r="S11" s="1">
        <f>M11/factores!$B$7</f>
        <v>154977.23004694836</v>
      </c>
      <c r="T11" s="1">
        <f>N11/factores!$B$7</f>
        <v>10944.102425665102</v>
      </c>
      <c r="V11" s="5">
        <f t="shared" si="0"/>
        <v>2437689.593114241</v>
      </c>
      <c r="W11" s="5">
        <f t="shared" si="1"/>
        <v>2387724.2566510173</v>
      </c>
      <c r="X11" s="8">
        <v>2259000</v>
      </c>
      <c r="Y11" s="2">
        <f t="shared" si="2"/>
        <v>2104022.7699530516</v>
      </c>
      <c r="Z11" s="2">
        <f t="shared" si="3"/>
        <v>2093078.6675273865</v>
      </c>
    </row>
    <row r="12" spans="1:28">
      <c r="A12">
        <v>11</v>
      </c>
      <c r="B12" t="s">
        <v>85</v>
      </c>
      <c r="D12">
        <v>145700</v>
      </c>
      <c r="E12">
        <v>264700</v>
      </c>
      <c r="F12">
        <v>335400</v>
      </c>
      <c r="G12">
        <v>184500</v>
      </c>
      <c r="H12">
        <v>146480</v>
      </c>
      <c r="J12">
        <f>D12*(1-factores!$B$9)</f>
        <v>115103</v>
      </c>
      <c r="K12">
        <f>E12*(1-factores!$B$9)</f>
        <v>209113</v>
      </c>
      <c r="L12">
        <f>F12*(1-factores!$B$9)</f>
        <v>264966</v>
      </c>
      <c r="M12">
        <f>G12*(1-factores!$B$9)</f>
        <v>145755</v>
      </c>
      <c r="N12">
        <f>H12*(1-factores!$B$9)</f>
        <v>115719.20000000001</v>
      </c>
      <c r="P12" s="1">
        <f>J12/factores!$B$7</f>
        <v>123388.97496087637</v>
      </c>
      <c r="Q12" s="1">
        <f>K12/factores!$B$7</f>
        <v>224166.5179968701</v>
      </c>
      <c r="R12" s="1">
        <v>0</v>
      </c>
      <c r="S12" s="1">
        <f>M12/factores!$B$7</f>
        <v>156247.53521126759</v>
      </c>
      <c r="T12" s="1">
        <f>N12/factores!$B$7</f>
        <v>124049.53364632238</v>
      </c>
      <c r="V12" s="5">
        <f t="shared" si="0"/>
        <v>4235555.4929577466</v>
      </c>
      <c r="W12" s="5">
        <f t="shared" si="1"/>
        <v>4112166.51799687</v>
      </c>
      <c r="X12" s="8">
        <v>3888000</v>
      </c>
      <c r="Y12" s="2">
        <f t="shared" si="2"/>
        <v>3731752.4647887326</v>
      </c>
      <c r="Z12" s="2">
        <f t="shared" si="3"/>
        <v>3607702.9311424103</v>
      </c>
    </row>
    <row r="13" spans="1:28">
      <c r="A13">
        <v>12</v>
      </c>
      <c r="B13" t="s">
        <v>48</v>
      </c>
      <c r="D13">
        <v>0</v>
      </c>
      <c r="E13">
        <v>0</v>
      </c>
      <c r="F13">
        <v>0</v>
      </c>
      <c r="G13">
        <v>0</v>
      </c>
      <c r="H13">
        <v>0</v>
      </c>
      <c r="J13">
        <f>D13*(1-factores!$B$9)</f>
        <v>0</v>
      </c>
      <c r="K13">
        <f>E13*(1-factores!$B$9)</f>
        <v>0</v>
      </c>
      <c r="L13">
        <f>F13*(1-factores!$B$9)</f>
        <v>0</v>
      </c>
      <c r="M13">
        <f>G13*(1-factores!$B$9)</f>
        <v>0</v>
      </c>
      <c r="N13">
        <f>H13*(1-factores!$B$9)</f>
        <v>0</v>
      </c>
      <c r="P13" s="1">
        <f>J13/factores!$B$7</f>
        <v>0</v>
      </c>
      <c r="Q13" s="1">
        <f>K13/factores!$B$7</f>
        <v>0</v>
      </c>
      <c r="R13" s="1">
        <v>0</v>
      </c>
      <c r="S13" s="1">
        <f>M13/factores!$B$7</f>
        <v>0</v>
      </c>
      <c r="T13" s="1">
        <f>N13/factores!$B$7</f>
        <v>0</v>
      </c>
      <c r="V13" s="5">
        <f t="shared" si="0"/>
        <v>624000</v>
      </c>
      <c r="W13" s="5">
        <f t="shared" si="1"/>
        <v>624000</v>
      </c>
      <c r="X13" s="8">
        <v>624000</v>
      </c>
      <c r="Y13" s="2">
        <f t="shared" si="2"/>
        <v>624000</v>
      </c>
      <c r="Z13" s="2">
        <f t="shared" si="3"/>
        <v>624000</v>
      </c>
    </row>
    <row r="14" spans="1:28">
      <c r="A14">
        <v>13</v>
      </c>
      <c r="B14" t="s">
        <v>49</v>
      </c>
      <c r="D14">
        <v>0</v>
      </c>
      <c r="E14">
        <v>0</v>
      </c>
      <c r="F14">
        <v>0</v>
      </c>
      <c r="G14">
        <v>0</v>
      </c>
      <c r="H14">
        <v>0</v>
      </c>
      <c r="J14">
        <f>D14*(1-factores!$B$9)</f>
        <v>0</v>
      </c>
      <c r="K14">
        <f>E14*(1-factores!$B$9)</f>
        <v>0</v>
      </c>
      <c r="L14">
        <f>F14*(1-factores!$B$9)</f>
        <v>0</v>
      </c>
      <c r="M14">
        <f>G14*(1-factores!$B$9)</f>
        <v>0</v>
      </c>
      <c r="N14">
        <f>H14*(1-factores!$B$9)</f>
        <v>0</v>
      </c>
      <c r="P14" s="1">
        <f>J14/factores!$B$7</f>
        <v>0</v>
      </c>
      <c r="Q14" s="1">
        <f>K14/factores!$B$7</f>
        <v>0</v>
      </c>
      <c r="R14" s="1">
        <v>0</v>
      </c>
      <c r="S14" s="1">
        <f>M14/factores!$B$7</f>
        <v>0</v>
      </c>
      <c r="T14" s="1">
        <f>N14/factores!$B$7</f>
        <v>0</v>
      </c>
      <c r="V14" s="5">
        <f t="shared" si="0"/>
        <v>35112000</v>
      </c>
      <c r="W14" s="5">
        <f t="shared" si="1"/>
        <v>35112000</v>
      </c>
      <c r="X14" s="8">
        <v>35112000</v>
      </c>
      <c r="Y14" s="2">
        <f t="shared" si="2"/>
        <v>35112000</v>
      </c>
      <c r="Z14" s="2">
        <f t="shared" si="3"/>
        <v>35112000</v>
      </c>
    </row>
    <row r="15" spans="1:28">
      <c r="A15">
        <v>14</v>
      </c>
      <c r="B15" t="s">
        <v>50</v>
      </c>
      <c r="D15">
        <v>3000</v>
      </c>
      <c r="E15">
        <v>7000</v>
      </c>
      <c r="F15">
        <v>6000</v>
      </c>
      <c r="G15">
        <v>2000</v>
      </c>
      <c r="H15">
        <v>5509.75</v>
      </c>
      <c r="J15">
        <f>D15*(1-factores!$B$9)</f>
        <v>2370</v>
      </c>
      <c r="K15">
        <f>E15*(1-factores!$B$9)</f>
        <v>5530</v>
      </c>
      <c r="L15">
        <f>F15*(1-factores!$B$9)</f>
        <v>4740</v>
      </c>
      <c r="M15">
        <f>G15*(1-factores!$B$9)</f>
        <v>1580</v>
      </c>
      <c r="N15">
        <f>H15*(1-factores!$B$9)</f>
        <v>4352.7025000000003</v>
      </c>
      <c r="P15" s="1">
        <f>J15/factores!$B$7</f>
        <v>2540.6103286384978</v>
      </c>
      <c r="Q15" s="1">
        <f>K15/factores!$B$7</f>
        <v>5928.0907668231612</v>
      </c>
      <c r="R15" s="1">
        <v>0</v>
      </c>
      <c r="S15" s="1">
        <f>M15/factores!$B$7</f>
        <v>1693.7402190923317</v>
      </c>
      <c r="T15" s="1">
        <f>N15/factores!$B$7</f>
        <v>4666.0425860719879</v>
      </c>
      <c r="V15" s="5">
        <f t="shared" si="0"/>
        <v>6086468.7010954618</v>
      </c>
      <c r="W15" s="5">
        <f t="shared" si="1"/>
        <v>6083928.0907668229</v>
      </c>
      <c r="X15" s="8">
        <v>6078000</v>
      </c>
      <c r="Y15" s="2">
        <f t="shared" si="2"/>
        <v>6076306.259780908</v>
      </c>
      <c r="Z15" s="2">
        <f t="shared" si="3"/>
        <v>6071640.2171948357</v>
      </c>
    </row>
    <row r="16" spans="1:28">
      <c r="A16">
        <v>15</v>
      </c>
      <c r="B16" t="s">
        <v>53</v>
      </c>
      <c r="D16">
        <v>0</v>
      </c>
      <c r="E16">
        <v>0</v>
      </c>
      <c r="F16">
        <v>0</v>
      </c>
      <c r="G16">
        <v>0</v>
      </c>
      <c r="H16">
        <v>0</v>
      </c>
      <c r="J16">
        <f>D16*(1-factores!$B$9)</f>
        <v>0</v>
      </c>
      <c r="K16">
        <f>E16*(1-factores!$B$9)</f>
        <v>0</v>
      </c>
      <c r="L16">
        <f>F16*(1-factores!$B$9)</f>
        <v>0</v>
      </c>
      <c r="M16">
        <f>G16*(1-factores!$B$9)</f>
        <v>0</v>
      </c>
      <c r="N16">
        <f>H16*(1-factores!$B$9)</f>
        <v>0</v>
      </c>
      <c r="P16" s="1">
        <f>J16/factores!$B$7</f>
        <v>0</v>
      </c>
      <c r="Q16" s="1">
        <f>K16/factores!$B$7</f>
        <v>0</v>
      </c>
      <c r="R16" s="1">
        <v>0</v>
      </c>
      <c r="S16" s="1">
        <f>M16/factores!$B$7</f>
        <v>0</v>
      </c>
      <c r="T16" s="1">
        <f>N16/factores!$B$7</f>
        <v>0</v>
      </c>
      <c r="V16" s="5">
        <f t="shared" si="0"/>
        <v>4944000</v>
      </c>
      <c r="W16" s="5">
        <f t="shared" si="1"/>
        <v>4944000</v>
      </c>
      <c r="X16" s="8">
        <v>4944000</v>
      </c>
      <c r="Y16" s="2">
        <f t="shared" si="2"/>
        <v>4944000</v>
      </c>
      <c r="Z16" s="2">
        <f t="shared" si="3"/>
        <v>4944000</v>
      </c>
    </row>
    <row r="17" spans="1:26">
      <c r="A17">
        <v>16</v>
      </c>
      <c r="B17" t="s">
        <v>51</v>
      </c>
      <c r="D17">
        <v>0</v>
      </c>
      <c r="E17">
        <v>0</v>
      </c>
      <c r="F17">
        <v>0</v>
      </c>
      <c r="G17">
        <v>0</v>
      </c>
      <c r="H17">
        <v>0</v>
      </c>
      <c r="J17">
        <f>D17*(1-factores!$B$9)</f>
        <v>0</v>
      </c>
      <c r="K17">
        <f>E17*(1-factores!$B$9)</f>
        <v>0</v>
      </c>
      <c r="L17">
        <f>F17*(1-factores!$B$9)</f>
        <v>0</v>
      </c>
      <c r="M17">
        <f>G17*(1-factores!$B$9)</f>
        <v>0</v>
      </c>
      <c r="N17">
        <f>H17*(1-factores!$B$9)</f>
        <v>0</v>
      </c>
      <c r="P17" s="1">
        <f>J17/factores!$B$7</f>
        <v>0</v>
      </c>
      <c r="Q17" s="1">
        <f>K17/factores!$B$7</f>
        <v>0</v>
      </c>
      <c r="R17" s="1">
        <v>0</v>
      </c>
      <c r="S17" s="1">
        <f>M17/factores!$B$7</f>
        <v>0</v>
      </c>
      <c r="T17" s="1">
        <f>N17/factores!$B$7</f>
        <v>0</v>
      </c>
      <c r="V17" s="5">
        <f t="shared" si="0"/>
        <v>2361000</v>
      </c>
      <c r="W17" s="5">
        <f t="shared" si="1"/>
        <v>2361000</v>
      </c>
      <c r="X17" s="8">
        <v>2361000</v>
      </c>
      <c r="Y17" s="2">
        <f t="shared" si="2"/>
        <v>2361000</v>
      </c>
      <c r="Z17" s="2">
        <f t="shared" si="3"/>
        <v>2361000</v>
      </c>
    </row>
    <row r="18" spans="1:26">
      <c r="A18">
        <v>17</v>
      </c>
      <c r="B18" t="s">
        <v>52</v>
      </c>
      <c r="D18">
        <v>0</v>
      </c>
      <c r="E18">
        <v>0</v>
      </c>
      <c r="F18">
        <v>0</v>
      </c>
      <c r="G18">
        <v>0</v>
      </c>
      <c r="H18">
        <v>0</v>
      </c>
      <c r="J18">
        <f>D18*(1-factores!$B$9)</f>
        <v>0</v>
      </c>
      <c r="K18">
        <f>E18*(1-factores!$B$9)</f>
        <v>0</v>
      </c>
      <c r="L18">
        <f>F18*(1-factores!$B$9)</f>
        <v>0</v>
      </c>
      <c r="M18">
        <f>G18*(1-factores!$B$9)</f>
        <v>0</v>
      </c>
      <c r="N18">
        <f>H18*(1-factores!$B$9)</f>
        <v>0</v>
      </c>
      <c r="P18" s="1">
        <f>J18/factores!$B$7</f>
        <v>0</v>
      </c>
      <c r="Q18" s="1">
        <f>K18/factores!$B$7</f>
        <v>0</v>
      </c>
      <c r="R18" s="1">
        <v>0</v>
      </c>
      <c r="S18" s="1">
        <f>M18/factores!$B$7</f>
        <v>0</v>
      </c>
      <c r="T18" s="1">
        <f>N18/factores!$B$7</f>
        <v>0</v>
      </c>
      <c r="V18" s="5">
        <f t="shared" si="0"/>
        <v>8256000</v>
      </c>
      <c r="W18" s="5">
        <f t="shared" si="1"/>
        <v>8256000</v>
      </c>
      <c r="X18" s="8">
        <v>8256000</v>
      </c>
      <c r="Y18" s="2">
        <f t="shared" si="2"/>
        <v>8256000</v>
      </c>
      <c r="Z18" s="2">
        <f t="shared" si="3"/>
        <v>8256000</v>
      </c>
    </row>
    <row r="19" spans="1:26">
      <c r="A19">
        <v>18</v>
      </c>
      <c r="B19" t="s">
        <v>86</v>
      </c>
      <c r="D19">
        <v>4000</v>
      </c>
      <c r="E19">
        <v>0</v>
      </c>
      <c r="F19">
        <v>0</v>
      </c>
      <c r="G19">
        <v>0</v>
      </c>
      <c r="H19">
        <v>774</v>
      </c>
      <c r="J19">
        <f>D19*(1-factores!$B$9)</f>
        <v>3160</v>
      </c>
      <c r="K19">
        <f>E19*(1-factores!$B$9)</f>
        <v>0</v>
      </c>
      <c r="L19">
        <f>F19*(1-factores!$B$9)</f>
        <v>0</v>
      </c>
      <c r="M19">
        <f>G19*(1-factores!$B$9)</f>
        <v>0</v>
      </c>
      <c r="N19">
        <f>H19*(1-factores!$B$9)</f>
        <v>611.46</v>
      </c>
      <c r="P19" s="1">
        <f>J19/factores!$B$7</f>
        <v>3387.4804381846634</v>
      </c>
      <c r="Q19" s="1">
        <f>K19/factores!$B$7</f>
        <v>0</v>
      </c>
      <c r="R19" s="1">
        <v>0</v>
      </c>
      <c r="S19" s="1">
        <f>M19/factores!$B$7</f>
        <v>0</v>
      </c>
      <c r="T19" s="1">
        <f>N19/factores!$B$7</f>
        <v>655.47746478873239</v>
      </c>
      <c r="V19" s="5">
        <f t="shared" si="0"/>
        <v>1347807387.4804382</v>
      </c>
      <c r="W19" s="5">
        <f t="shared" si="1"/>
        <v>1347804000</v>
      </c>
      <c r="X19" s="8">
        <v>1347804000</v>
      </c>
      <c r="Y19" s="2">
        <f t="shared" si="2"/>
        <v>1347804000</v>
      </c>
      <c r="Z19" s="2">
        <f t="shared" si="3"/>
        <v>1347803344.5225353</v>
      </c>
    </row>
    <row r="20" spans="1:26">
      <c r="A20">
        <v>19</v>
      </c>
      <c r="B20" t="s">
        <v>87</v>
      </c>
      <c r="D20">
        <v>0</v>
      </c>
      <c r="E20">
        <v>0</v>
      </c>
      <c r="F20">
        <v>0</v>
      </c>
      <c r="G20">
        <v>0</v>
      </c>
      <c r="H20">
        <v>0</v>
      </c>
      <c r="J20">
        <f>D20*(1-factores!$B$9)</f>
        <v>0</v>
      </c>
      <c r="K20">
        <f>E20*(1-factores!$B$9)</f>
        <v>0</v>
      </c>
      <c r="L20">
        <f>F20*(1-factores!$B$9)</f>
        <v>0</v>
      </c>
      <c r="M20">
        <f>G20*(1-factores!$B$9)</f>
        <v>0</v>
      </c>
      <c r="N20">
        <f>H20*(1-factores!$B$9)</f>
        <v>0</v>
      </c>
      <c r="P20" s="1">
        <f>J20/factores!$B$7</f>
        <v>0</v>
      </c>
      <c r="Q20" s="1">
        <f>K20/factores!$B$7</f>
        <v>0</v>
      </c>
      <c r="R20" s="1">
        <v>0</v>
      </c>
      <c r="S20" s="1">
        <f>M20/factores!$B$7</f>
        <v>0</v>
      </c>
      <c r="T20" s="1">
        <f>N20/factores!$B$7</f>
        <v>0</v>
      </c>
      <c r="V20" s="5">
        <f t="shared" si="0"/>
        <v>20208000</v>
      </c>
      <c r="W20" s="5">
        <f t="shared" si="1"/>
        <v>20208000</v>
      </c>
      <c r="X20" s="8">
        <v>20208000</v>
      </c>
      <c r="Y20" s="2">
        <f t="shared" si="2"/>
        <v>20208000</v>
      </c>
      <c r="Z20" s="2">
        <f t="shared" si="3"/>
        <v>20208000</v>
      </c>
    </row>
    <row r="21" spans="1:26">
      <c r="A21">
        <v>20</v>
      </c>
      <c r="B21" t="s">
        <v>88</v>
      </c>
      <c r="D21">
        <v>2000</v>
      </c>
      <c r="E21">
        <v>0</v>
      </c>
      <c r="F21">
        <v>0</v>
      </c>
      <c r="G21">
        <v>0</v>
      </c>
      <c r="H21">
        <v>0</v>
      </c>
      <c r="J21">
        <f>D21*(1-factores!$B$9)</f>
        <v>1580</v>
      </c>
      <c r="K21">
        <f>E21*(1-factores!$B$9)</f>
        <v>0</v>
      </c>
      <c r="L21">
        <f>F21*(1-factores!$B$9)</f>
        <v>0</v>
      </c>
      <c r="M21">
        <f>G21*(1-factores!$B$9)</f>
        <v>0</v>
      </c>
      <c r="N21">
        <f>H21*(1-factores!$B$9)</f>
        <v>0</v>
      </c>
      <c r="P21" s="1">
        <f>J21/factores!$B$7</f>
        <v>1693.7402190923317</v>
      </c>
      <c r="Q21" s="1">
        <f>K21/factores!$B$7</f>
        <v>0</v>
      </c>
      <c r="R21" s="1">
        <v>0</v>
      </c>
      <c r="S21" s="1">
        <f>M21/factores!$B$7</f>
        <v>0</v>
      </c>
      <c r="T21" s="1">
        <f>N21/factores!$B$7</f>
        <v>0</v>
      </c>
      <c r="V21" s="5">
        <f t="shared" si="0"/>
        <v>5335693.740219092</v>
      </c>
      <c r="W21" s="5">
        <f t="shared" si="1"/>
        <v>5334000</v>
      </c>
      <c r="X21" s="8">
        <v>5334000</v>
      </c>
      <c r="Y21" s="2">
        <f t="shared" si="2"/>
        <v>5334000</v>
      </c>
      <c r="Z21" s="2">
        <f t="shared" si="3"/>
        <v>5334000</v>
      </c>
    </row>
    <row r="22" spans="1:26">
      <c r="A22">
        <v>21</v>
      </c>
      <c r="B22" t="s">
        <v>56</v>
      </c>
      <c r="D22">
        <v>0</v>
      </c>
      <c r="E22">
        <v>0</v>
      </c>
      <c r="F22">
        <v>0</v>
      </c>
      <c r="G22">
        <v>0</v>
      </c>
      <c r="H22">
        <v>0</v>
      </c>
      <c r="J22">
        <f>D22*(1-factores!$B$9)</f>
        <v>0</v>
      </c>
      <c r="K22">
        <f>E22*(1-factores!$B$9)</f>
        <v>0</v>
      </c>
      <c r="L22">
        <f>F22*(1-factores!$B$9)</f>
        <v>0</v>
      </c>
      <c r="M22">
        <f>G22*(1-factores!$B$9)</f>
        <v>0</v>
      </c>
      <c r="N22">
        <f>H22*(1-factores!$B$9)</f>
        <v>0</v>
      </c>
      <c r="P22" s="1">
        <f>J22/factores!$B$7</f>
        <v>0</v>
      </c>
      <c r="Q22" s="1">
        <f>K22/factores!$B$7</f>
        <v>0</v>
      </c>
      <c r="R22" s="1">
        <v>0</v>
      </c>
      <c r="S22" s="1">
        <f>M22/factores!$B$7</f>
        <v>0</v>
      </c>
      <c r="T22" s="1">
        <f>N22/factores!$B$7</f>
        <v>0</v>
      </c>
      <c r="V22" s="5">
        <f t="shared" si="0"/>
        <v>3678000</v>
      </c>
      <c r="W22" s="5">
        <f t="shared" si="1"/>
        <v>3678000</v>
      </c>
      <c r="X22" s="8">
        <v>3678000</v>
      </c>
      <c r="Y22" s="2">
        <f t="shared" si="2"/>
        <v>3678000</v>
      </c>
      <c r="Z22" s="2">
        <f t="shared" si="3"/>
        <v>3678000</v>
      </c>
    </row>
    <row r="23" spans="1:26">
      <c r="A23">
        <v>22</v>
      </c>
      <c r="B23" t="s">
        <v>89</v>
      </c>
      <c r="D23">
        <v>0</v>
      </c>
      <c r="E23">
        <v>0</v>
      </c>
      <c r="F23">
        <v>0</v>
      </c>
      <c r="G23">
        <v>0</v>
      </c>
      <c r="H23">
        <v>798</v>
      </c>
      <c r="J23">
        <f>D23*(1-factores!$B$9)</f>
        <v>0</v>
      </c>
      <c r="K23">
        <f>E23*(1-factores!$B$9)</f>
        <v>0</v>
      </c>
      <c r="L23">
        <f>F23*(1-factores!$B$9)</f>
        <v>0</v>
      </c>
      <c r="M23">
        <f>G23*(1-factores!$B$9)</f>
        <v>0</v>
      </c>
      <c r="N23">
        <f>H23*(1-factores!$B$9)</f>
        <v>630.42000000000007</v>
      </c>
      <c r="P23" s="1">
        <f>J23/factores!$B$7</f>
        <v>0</v>
      </c>
      <c r="Q23" s="1">
        <f>K23/factores!$B$7</f>
        <v>0</v>
      </c>
      <c r="R23" s="1">
        <v>0</v>
      </c>
      <c r="S23" s="1">
        <f>M23/factores!$B$7</f>
        <v>0</v>
      </c>
      <c r="T23" s="1">
        <f>N23/factores!$B$7</f>
        <v>675.80234741784045</v>
      </c>
      <c r="V23" s="5">
        <f t="shared" si="0"/>
        <v>12000</v>
      </c>
      <c r="W23" s="5">
        <f t="shared" si="1"/>
        <v>12000</v>
      </c>
      <c r="X23" s="8">
        <v>12000</v>
      </c>
      <c r="Y23" s="2">
        <f t="shared" si="2"/>
        <v>12000</v>
      </c>
      <c r="Z23" s="2">
        <f t="shared" si="3"/>
        <v>11324.197652582159</v>
      </c>
    </row>
    <row r="24" spans="1:26">
      <c r="A24">
        <v>23</v>
      </c>
      <c r="B24" t="s">
        <v>58</v>
      </c>
      <c r="D24">
        <v>0</v>
      </c>
      <c r="E24">
        <v>0</v>
      </c>
      <c r="F24">
        <v>0</v>
      </c>
      <c r="G24">
        <v>0</v>
      </c>
      <c r="H24">
        <v>0</v>
      </c>
      <c r="J24">
        <f>D24*(1-factores!$B$9)</f>
        <v>0</v>
      </c>
      <c r="K24">
        <f>E24*(1-factores!$B$9)</f>
        <v>0</v>
      </c>
      <c r="L24">
        <f>F24*(1-factores!$B$9)</f>
        <v>0</v>
      </c>
      <c r="M24">
        <f>G24*(1-factores!$B$9)</f>
        <v>0</v>
      </c>
      <c r="N24">
        <f>H24*(1-factores!$B$9)</f>
        <v>0</v>
      </c>
      <c r="P24" s="1">
        <f>J24/factores!$B$7</f>
        <v>0</v>
      </c>
      <c r="Q24" s="1">
        <f>K24/factores!$B$7</f>
        <v>0</v>
      </c>
      <c r="R24" s="1">
        <v>0</v>
      </c>
      <c r="S24" s="1">
        <f>M24/factores!$B$7</f>
        <v>0</v>
      </c>
      <c r="T24" s="1">
        <f>N24/factores!$B$7</f>
        <v>0</v>
      </c>
      <c r="V24" s="5">
        <f t="shared" si="0"/>
        <v>1054695</v>
      </c>
      <c r="W24" s="5">
        <f t="shared" si="1"/>
        <v>1054695</v>
      </c>
      <c r="X24" s="8">
        <v>1054695</v>
      </c>
      <c r="Y24" s="2">
        <f t="shared" si="2"/>
        <v>1054695</v>
      </c>
      <c r="Z24" s="2">
        <f t="shared" si="3"/>
        <v>1054695</v>
      </c>
    </row>
    <row r="25" spans="1:26">
      <c r="A25">
        <v>24</v>
      </c>
      <c r="B25" t="s">
        <v>59</v>
      </c>
      <c r="D25">
        <v>0</v>
      </c>
      <c r="E25">
        <v>0</v>
      </c>
      <c r="F25">
        <v>0</v>
      </c>
      <c r="G25">
        <v>0</v>
      </c>
      <c r="H25">
        <v>0</v>
      </c>
      <c r="J25">
        <f>D25*(1-factores!$B$9)</f>
        <v>0</v>
      </c>
      <c r="K25">
        <f>E25*(1-factores!$B$9)</f>
        <v>0</v>
      </c>
      <c r="L25">
        <f>F25*(1-factores!$B$9)</f>
        <v>0</v>
      </c>
      <c r="M25">
        <f>G25*(1-factores!$B$9)</f>
        <v>0</v>
      </c>
      <c r="N25">
        <f>H25*(1-factores!$B$9)</f>
        <v>0</v>
      </c>
      <c r="P25" s="1">
        <f>J25/factores!$B$7</f>
        <v>0</v>
      </c>
      <c r="Q25" s="1">
        <f>K25/factores!$B$7</f>
        <v>0</v>
      </c>
      <c r="R25" s="1">
        <v>0</v>
      </c>
      <c r="S25" s="1">
        <f>M25/factores!$B$7</f>
        <v>0</v>
      </c>
      <c r="T25" s="1">
        <f>N25/factores!$B$7</f>
        <v>0</v>
      </c>
      <c r="V25" s="5">
        <f t="shared" si="0"/>
        <v>1521000</v>
      </c>
      <c r="W25" s="5">
        <f t="shared" si="1"/>
        <v>1521000</v>
      </c>
      <c r="X25" s="8">
        <v>1521000</v>
      </c>
      <c r="Y25" s="2">
        <f t="shared" si="2"/>
        <v>1521000</v>
      </c>
      <c r="Z25" s="2">
        <f t="shared" si="3"/>
        <v>1521000</v>
      </c>
    </row>
    <row r="26" spans="1:26">
      <c r="A26">
        <v>25</v>
      </c>
      <c r="B26" t="s">
        <v>60</v>
      </c>
      <c r="D26">
        <v>0</v>
      </c>
      <c r="E26">
        <v>0</v>
      </c>
      <c r="F26">
        <v>0</v>
      </c>
      <c r="G26">
        <v>0</v>
      </c>
      <c r="H26">
        <v>0</v>
      </c>
      <c r="J26">
        <f>D26*(1-factores!$B$9)</f>
        <v>0</v>
      </c>
      <c r="K26">
        <f>E26*(1-factores!$B$9)</f>
        <v>0</v>
      </c>
      <c r="L26">
        <f>F26*(1-factores!$B$9)</f>
        <v>0</v>
      </c>
      <c r="M26">
        <f>G26*(1-factores!$B$9)</f>
        <v>0</v>
      </c>
      <c r="N26">
        <f>H26*(1-factores!$B$9)</f>
        <v>0</v>
      </c>
      <c r="P26" s="1">
        <f>J26/factores!$B$7</f>
        <v>0</v>
      </c>
      <c r="Q26" s="1">
        <f>K26/factores!$B$7</f>
        <v>0</v>
      </c>
      <c r="R26" s="1">
        <v>0</v>
      </c>
      <c r="S26" s="1">
        <f>M26/factores!$B$7</f>
        <v>0</v>
      </c>
      <c r="T26" s="1">
        <f>N26/factores!$B$7</f>
        <v>0</v>
      </c>
      <c r="V26" s="5">
        <f t="shared" si="0"/>
        <v>3639000</v>
      </c>
      <c r="W26" s="5">
        <f t="shared" si="1"/>
        <v>3639000</v>
      </c>
      <c r="X26" s="8">
        <v>3639000</v>
      </c>
      <c r="Y26" s="2">
        <f t="shared" si="2"/>
        <v>3639000</v>
      </c>
      <c r="Z26" s="2">
        <f t="shared" si="3"/>
        <v>3639000</v>
      </c>
    </row>
    <row r="27" spans="1:26">
      <c r="A27">
        <v>26</v>
      </c>
      <c r="B27" t="s">
        <v>90</v>
      </c>
      <c r="D27">
        <v>14000</v>
      </c>
      <c r="E27">
        <v>28000</v>
      </c>
      <c r="F27">
        <v>0</v>
      </c>
      <c r="G27">
        <v>0</v>
      </c>
      <c r="H27">
        <v>0</v>
      </c>
      <c r="J27">
        <f>D27*(1-factores!$B$9)</f>
        <v>11060</v>
      </c>
      <c r="K27">
        <f>E27*(1-factores!$B$9)</f>
        <v>22120</v>
      </c>
      <c r="L27">
        <f>F27*(1-factores!$B$9)</f>
        <v>0</v>
      </c>
      <c r="M27">
        <f>G27*(1-factores!$B$9)</f>
        <v>0</v>
      </c>
      <c r="N27">
        <f>H27*(1-factores!$B$9)</f>
        <v>0</v>
      </c>
      <c r="P27" s="1">
        <f>J27/factores!$B$7</f>
        <v>11856.181533646322</v>
      </c>
      <c r="Q27" s="1">
        <f>K27/factores!$B$7</f>
        <v>23712.363067292645</v>
      </c>
      <c r="R27" s="1">
        <v>0</v>
      </c>
      <c r="S27" s="1">
        <f>M27/factores!$B$7</f>
        <v>0</v>
      </c>
      <c r="T27" s="1">
        <f>N27/factores!$B$7</f>
        <v>0</v>
      </c>
      <c r="V27" s="5">
        <f t="shared" si="0"/>
        <v>9509568.5446009394</v>
      </c>
      <c r="W27" s="5">
        <f t="shared" si="1"/>
        <v>9497712.3630672935</v>
      </c>
      <c r="X27" s="8">
        <v>9474000</v>
      </c>
      <c r="Y27" s="2">
        <f t="shared" si="2"/>
        <v>9474000</v>
      </c>
      <c r="Z27" s="2">
        <f t="shared" si="3"/>
        <v>9474000</v>
      </c>
    </row>
    <row r="28" spans="1:26">
      <c r="A28">
        <v>27</v>
      </c>
      <c r="B28" t="s">
        <v>62</v>
      </c>
      <c r="D28">
        <v>3161000</v>
      </c>
      <c r="E28">
        <v>3923000</v>
      </c>
      <c r="F28">
        <v>4402000</v>
      </c>
      <c r="G28">
        <v>5446000</v>
      </c>
      <c r="H28">
        <v>6303546.4999999991</v>
      </c>
      <c r="J28">
        <f>D28*(1-factores!$B$9)</f>
        <v>2497190</v>
      </c>
      <c r="K28">
        <f>E28*(1-factores!$B$9)</f>
        <v>3099170</v>
      </c>
      <c r="L28">
        <f>F28*(1-factores!$B$9)</f>
        <v>3477580</v>
      </c>
      <c r="M28">
        <f>G28*(1-factores!$B$9)</f>
        <v>4302340</v>
      </c>
      <c r="N28">
        <f>H28*(1-factores!$B$9)</f>
        <v>4979801.7349999994</v>
      </c>
      <c r="P28" s="1">
        <f>J28/factores!$B$7</f>
        <v>2676956.4162754305</v>
      </c>
      <c r="Q28" s="1">
        <f>K28/factores!$B$7</f>
        <v>3322271.4397496087</v>
      </c>
      <c r="R28" s="1">
        <v>0</v>
      </c>
      <c r="S28" s="1">
        <f>M28/factores!$B$7</f>
        <v>4612054.6165884193</v>
      </c>
      <c r="T28" s="1">
        <f>N28/factores!$B$7</f>
        <v>5338285.1149843493</v>
      </c>
      <c r="V28" s="5">
        <f t="shared" si="0"/>
        <v>60383227.85602504</v>
      </c>
      <c r="W28" s="5">
        <f t="shared" si="1"/>
        <v>57706271.439749606</v>
      </c>
      <c r="X28" s="8">
        <v>54384000</v>
      </c>
      <c r="Y28" s="2">
        <f t="shared" si="2"/>
        <v>49771945.383411579</v>
      </c>
      <c r="Z28" s="2">
        <f t="shared" si="3"/>
        <v>44433660.26842723</v>
      </c>
    </row>
    <row r="29" spans="1:26">
      <c r="A29">
        <v>28</v>
      </c>
      <c r="B29" t="s">
        <v>91</v>
      </c>
      <c r="D29">
        <v>540000</v>
      </c>
      <c r="E29">
        <v>725000</v>
      </c>
      <c r="F29">
        <v>875000</v>
      </c>
      <c r="G29">
        <v>556000</v>
      </c>
      <c r="H29">
        <v>482459.75</v>
      </c>
      <c r="J29">
        <f>D29*(1-factores!$B$9)</f>
        <v>426600</v>
      </c>
      <c r="K29">
        <f>E29*(1-factores!$B$9)</f>
        <v>572750</v>
      </c>
      <c r="L29">
        <f>F29*(1-factores!$B$9)</f>
        <v>691250</v>
      </c>
      <c r="M29">
        <f>G29*(1-factores!$B$9)</f>
        <v>439240</v>
      </c>
      <c r="N29">
        <f>H29*(1-factores!$B$9)</f>
        <v>381143.20250000001</v>
      </c>
      <c r="P29" s="1">
        <f>J29/factores!$B$7</f>
        <v>457309.85915492958</v>
      </c>
      <c r="Q29" s="1">
        <f>K29/factores!$B$7</f>
        <v>613980.82942097029</v>
      </c>
      <c r="R29" s="1">
        <v>0</v>
      </c>
      <c r="S29" s="1">
        <f>M29/factores!$B$7</f>
        <v>470859.78090766823</v>
      </c>
      <c r="T29" s="1">
        <f>N29/factores!$B$7</f>
        <v>408580.7413341158</v>
      </c>
      <c r="V29" s="5">
        <f t="shared" si="0"/>
        <v>5049290.6885759002</v>
      </c>
      <c r="W29" s="5">
        <f t="shared" si="1"/>
        <v>4591980.8294209708</v>
      </c>
      <c r="X29" s="8">
        <v>3978000</v>
      </c>
      <c r="Y29" s="2">
        <f t="shared" si="2"/>
        <v>3507140.2190923318</v>
      </c>
      <c r="Z29" s="2">
        <f t="shared" si="3"/>
        <v>3098559.4777582162</v>
      </c>
    </row>
    <row r="30" spans="1:26">
      <c r="A30">
        <v>29</v>
      </c>
      <c r="B30" t="s">
        <v>92</v>
      </c>
      <c r="D30">
        <v>32000</v>
      </c>
      <c r="E30">
        <v>9000</v>
      </c>
      <c r="F30">
        <v>6000</v>
      </c>
      <c r="G30">
        <v>8000</v>
      </c>
      <c r="H30">
        <v>0</v>
      </c>
      <c r="J30">
        <f>D30*(1-factores!$B$9)</f>
        <v>25280</v>
      </c>
      <c r="K30">
        <f>E30*(1-factores!$B$9)</f>
        <v>7110</v>
      </c>
      <c r="L30">
        <f>F30*(1-factores!$B$9)</f>
        <v>4740</v>
      </c>
      <c r="M30">
        <f>G30*(1-factores!$B$9)</f>
        <v>6320</v>
      </c>
      <c r="N30">
        <f>H30*(1-factores!$B$9)</f>
        <v>0</v>
      </c>
      <c r="P30" s="1">
        <f>J30/factores!$B$7</f>
        <v>27099.843505477307</v>
      </c>
      <c r="Q30" s="1">
        <f>K30/factores!$B$7</f>
        <v>7621.8309859154924</v>
      </c>
      <c r="R30" s="1">
        <v>0</v>
      </c>
      <c r="S30" s="1">
        <f>M30/factores!$B$7</f>
        <v>6774.9608763693268</v>
      </c>
      <c r="T30" s="1">
        <f>N30/factores!$B$7</f>
        <v>0</v>
      </c>
      <c r="V30" s="5">
        <f t="shared" si="0"/>
        <v>5026721.6744913934</v>
      </c>
      <c r="W30" s="5">
        <f t="shared" si="1"/>
        <v>4999621.8309859158</v>
      </c>
      <c r="X30" s="8">
        <v>4992000</v>
      </c>
      <c r="Y30" s="2">
        <f t="shared" si="2"/>
        <v>4985225.0391236311</v>
      </c>
      <c r="Z30" s="2">
        <f t="shared" si="3"/>
        <v>4985225.0391236311</v>
      </c>
    </row>
    <row r="31" spans="1:26">
      <c r="A31">
        <v>30</v>
      </c>
      <c r="B31" t="s">
        <v>93</v>
      </c>
      <c r="D31">
        <v>4000</v>
      </c>
      <c r="E31">
        <v>0</v>
      </c>
      <c r="F31">
        <v>0</v>
      </c>
      <c r="G31">
        <v>0</v>
      </c>
      <c r="H31">
        <v>0</v>
      </c>
      <c r="J31">
        <f>D31*(1-factores!$B$9)</f>
        <v>3160</v>
      </c>
      <c r="K31">
        <f>E31*(1-factores!$B$9)</f>
        <v>0</v>
      </c>
      <c r="L31">
        <f>F31*(1-factores!$B$9)</f>
        <v>0</v>
      </c>
      <c r="M31">
        <f>G31*(1-factores!$B$9)</f>
        <v>0</v>
      </c>
      <c r="N31">
        <f>H31*(1-factores!$B$9)</f>
        <v>0</v>
      </c>
      <c r="P31" s="1">
        <f>J31/factores!$B$7</f>
        <v>3387.4804381846634</v>
      </c>
      <c r="Q31" s="1">
        <f>K31/factores!$B$7</f>
        <v>0</v>
      </c>
      <c r="R31" s="1">
        <v>0</v>
      </c>
      <c r="S31" s="1">
        <f>M31/factores!$B$7</f>
        <v>0</v>
      </c>
      <c r="T31" s="1">
        <f>N31/factores!$B$7</f>
        <v>0</v>
      </c>
      <c r="V31" s="5">
        <f t="shared" si="0"/>
        <v>1968387.4804381847</v>
      </c>
      <c r="W31" s="5">
        <f t="shared" si="1"/>
        <v>1965000</v>
      </c>
      <c r="X31" s="8">
        <v>1965000</v>
      </c>
      <c r="Y31" s="2">
        <f t="shared" si="2"/>
        <v>1965000</v>
      </c>
      <c r="Z31" s="2">
        <f t="shared" si="3"/>
        <v>1965000</v>
      </c>
    </row>
    <row r="32" spans="1:26">
      <c r="A32">
        <v>31</v>
      </c>
      <c r="B32" t="s">
        <v>67</v>
      </c>
      <c r="D32">
        <v>0</v>
      </c>
      <c r="E32">
        <v>0</v>
      </c>
      <c r="F32">
        <v>0</v>
      </c>
      <c r="G32">
        <v>0</v>
      </c>
      <c r="H32">
        <v>0</v>
      </c>
      <c r="J32">
        <f>D32*(1-factores!$B$9)</f>
        <v>0</v>
      </c>
      <c r="K32">
        <f>E32*(1-factores!$B$9)</f>
        <v>0</v>
      </c>
      <c r="L32">
        <f>F32*(1-factores!$B$9)</f>
        <v>0</v>
      </c>
      <c r="M32">
        <f>G32*(1-factores!$B$9)</f>
        <v>0</v>
      </c>
      <c r="N32">
        <f>H32*(1-factores!$B$9)</f>
        <v>0</v>
      </c>
      <c r="P32" s="1">
        <f>J32/factores!$B$7</f>
        <v>0</v>
      </c>
      <c r="Q32" s="1">
        <f>K32/factores!$B$7</f>
        <v>0</v>
      </c>
      <c r="R32" s="1">
        <v>0</v>
      </c>
      <c r="S32" s="1">
        <f>M32/factores!$B$7</f>
        <v>0</v>
      </c>
      <c r="T32" s="1">
        <f>N32/factores!$B$7</f>
        <v>0</v>
      </c>
      <c r="V32" s="5">
        <f t="shared" si="0"/>
        <v>125904000</v>
      </c>
      <c r="W32" s="5">
        <f t="shared" si="1"/>
        <v>125904000</v>
      </c>
      <c r="X32" s="8">
        <v>125904000</v>
      </c>
      <c r="Y32" s="2">
        <f t="shared" si="2"/>
        <v>125904000</v>
      </c>
      <c r="Z32" s="2">
        <f t="shared" si="3"/>
        <v>125904000</v>
      </c>
    </row>
    <row r="33" spans="1:26">
      <c r="A33">
        <v>32</v>
      </c>
      <c r="B33" t="s">
        <v>68</v>
      </c>
      <c r="D33">
        <v>0</v>
      </c>
      <c r="E33">
        <v>0</v>
      </c>
      <c r="F33">
        <v>0</v>
      </c>
      <c r="G33">
        <v>0</v>
      </c>
      <c r="H33">
        <v>0</v>
      </c>
      <c r="J33">
        <f>D33*(1-factores!$B$9)</f>
        <v>0</v>
      </c>
      <c r="K33">
        <f>E33*(1-factores!$B$9)</f>
        <v>0</v>
      </c>
      <c r="L33">
        <f>F33*(1-factores!$B$9)</f>
        <v>0</v>
      </c>
      <c r="M33">
        <f>G33*(1-factores!$B$9)</f>
        <v>0</v>
      </c>
      <c r="N33">
        <f>H33*(1-factores!$B$9)</f>
        <v>0</v>
      </c>
      <c r="P33" s="1">
        <f>J33/factores!$B$7</f>
        <v>0</v>
      </c>
      <c r="Q33" s="1">
        <f>K33/factores!$B$7</f>
        <v>0</v>
      </c>
      <c r="R33" s="1">
        <v>0</v>
      </c>
      <c r="S33" s="1">
        <f>M33/factores!$B$7</f>
        <v>0</v>
      </c>
      <c r="T33" s="1">
        <f>N33/factores!$B$7</f>
        <v>0</v>
      </c>
      <c r="V33" s="5">
        <f t="shared" si="0"/>
        <v>7596000</v>
      </c>
      <c r="W33" s="5">
        <f t="shared" si="1"/>
        <v>7596000</v>
      </c>
      <c r="X33" s="8">
        <v>7596000</v>
      </c>
      <c r="Y33" s="2">
        <f t="shared" si="2"/>
        <v>7596000</v>
      </c>
      <c r="Z33" s="2">
        <f t="shared" si="3"/>
        <v>7596000</v>
      </c>
    </row>
    <row r="34" spans="1:26">
      <c r="A34">
        <v>33</v>
      </c>
      <c r="B34" t="s">
        <v>94</v>
      </c>
      <c r="D34">
        <v>959000</v>
      </c>
      <c r="E34">
        <v>98000</v>
      </c>
      <c r="F34">
        <v>1000</v>
      </c>
      <c r="G34">
        <v>531000</v>
      </c>
      <c r="H34">
        <v>853997.3</v>
      </c>
      <c r="J34">
        <f>D34*(1-factores!$B$9)</f>
        <v>757610</v>
      </c>
      <c r="K34">
        <f>E34*(1-factores!$B$9)</f>
        <v>77420</v>
      </c>
      <c r="L34">
        <f>F34*(1-factores!$B$9)</f>
        <v>790</v>
      </c>
      <c r="M34">
        <f>G34*(1-factores!$B$9)</f>
        <v>419490</v>
      </c>
      <c r="N34">
        <f>H34*(1-factores!$B$9)</f>
        <v>674657.86700000009</v>
      </c>
      <c r="P34" s="1">
        <f>J34/factores!$B$7</f>
        <v>812148.435054773</v>
      </c>
      <c r="Q34" s="1">
        <f>K34/factores!$B$7</f>
        <v>82993.27073552426</v>
      </c>
      <c r="R34" s="1">
        <v>0</v>
      </c>
      <c r="S34" s="1">
        <f>M34/factores!$B$7</f>
        <v>449688.02816901408</v>
      </c>
      <c r="T34" s="1">
        <f>N34/factores!$B$7</f>
        <v>723224.78700312995</v>
      </c>
      <c r="V34" s="5">
        <f t="shared" si="0"/>
        <v>5020141.7057902981</v>
      </c>
      <c r="W34" s="5">
        <f t="shared" si="1"/>
        <v>4207993.2707355246</v>
      </c>
      <c r="X34" s="8">
        <v>4125000</v>
      </c>
      <c r="Y34" s="2">
        <f t="shared" si="2"/>
        <v>3675311.971830986</v>
      </c>
      <c r="Z34" s="2">
        <f t="shared" si="3"/>
        <v>2952087.1848278558</v>
      </c>
    </row>
    <row r="35" spans="1:26">
      <c r="A35">
        <v>34</v>
      </c>
      <c r="B35" t="s">
        <v>70</v>
      </c>
      <c r="D35">
        <v>0</v>
      </c>
      <c r="E35">
        <v>0</v>
      </c>
      <c r="F35">
        <v>0</v>
      </c>
      <c r="G35">
        <v>0</v>
      </c>
      <c r="H35">
        <v>0</v>
      </c>
      <c r="J35">
        <f>D35*(1-factores!$B$9)</f>
        <v>0</v>
      </c>
      <c r="K35">
        <f>E35*(1-factores!$B$9)</f>
        <v>0</v>
      </c>
      <c r="L35">
        <f>F35*(1-factores!$B$9)</f>
        <v>0</v>
      </c>
      <c r="M35">
        <f>G35*(1-factores!$B$9)</f>
        <v>0</v>
      </c>
      <c r="N35">
        <f>H35*(1-factores!$B$9)</f>
        <v>0</v>
      </c>
      <c r="P35" s="1">
        <f>J35/factores!$B$7</f>
        <v>0</v>
      </c>
      <c r="Q35" s="1">
        <f>K35/factores!$B$7</f>
        <v>0</v>
      </c>
      <c r="R35" s="1">
        <v>0</v>
      </c>
      <c r="S35" s="1">
        <f>M35/factores!$B$7</f>
        <v>0</v>
      </c>
      <c r="T35" s="1">
        <f>N35/factores!$B$7</f>
        <v>0</v>
      </c>
      <c r="V35" s="5">
        <f t="shared" si="0"/>
        <v>81243000</v>
      </c>
      <c r="W35" s="5">
        <f t="shared" si="1"/>
        <v>81243000</v>
      </c>
      <c r="X35" s="8">
        <v>81243000</v>
      </c>
      <c r="Y35" s="2">
        <f t="shared" si="2"/>
        <v>81243000</v>
      </c>
      <c r="Z35" s="2">
        <f t="shared" si="3"/>
        <v>81243000</v>
      </c>
    </row>
    <row r="36" spans="1:26">
      <c r="A36">
        <v>35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J36">
        <f>D36*(1-factores!$B$9)</f>
        <v>0</v>
      </c>
      <c r="K36">
        <f>E36*(1-factores!$B$9)</f>
        <v>0</v>
      </c>
      <c r="L36">
        <f>F36*(1-factores!$B$9)</f>
        <v>0</v>
      </c>
      <c r="M36">
        <f>G36*(1-factores!$B$9)</f>
        <v>0</v>
      </c>
      <c r="N36">
        <f>H36*(1-factores!$B$9)</f>
        <v>0</v>
      </c>
      <c r="P36" s="1">
        <f>J36/factores!$B$7</f>
        <v>0</v>
      </c>
      <c r="Q36" s="1">
        <f>K36/factores!$B$7</f>
        <v>0</v>
      </c>
      <c r="R36" s="1">
        <v>0</v>
      </c>
      <c r="S36" s="1">
        <f>M36/factores!$B$7</f>
        <v>0</v>
      </c>
      <c r="T36" s="1">
        <f>N36/factores!$B$7</f>
        <v>0</v>
      </c>
      <c r="V36" s="5">
        <f t="shared" si="0"/>
        <v>1287000</v>
      </c>
      <c r="W36" s="5">
        <f t="shared" si="1"/>
        <v>1287000</v>
      </c>
      <c r="X36" s="8">
        <v>1287000</v>
      </c>
      <c r="Y36" s="2">
        <f t="shared" si="2"/>
        <v>1287000</v>
      </c>
      <c r="Z36" s="2">
        <f t="shared" si="3"/>
        <v>1287000</v>
      </c>
    </row>
    <row r="37" spans="1:26">
      <c r="A37">
        <v>36</v>
      </c>
      <c r="B37" t="s">
        <v>72</v>
      </c>
      <c r="D37">
        <v>0</v>
      </c>
      <c r="E37">
        <v>0</v>
      </c>
      <c r="F37">
        <v>0</v>
      </c>
      <c r="G37">
        <v>0</v>
      </c>
      <c r="H37">
        <v>0</v>
      </c>
      <c r="J37">
        <f>D37*(1-factores!$B$9)</f>
        <v>0</v>
      </c>
      <c r="K37">
        <f>E37*(1-factores!$B$9)</f>
        <v>0</v>
      </c>
      <c r="L37">
        <f>F37*(1-factores!$B$9)</f>
        <v>0</v>
      </c>
      <c r="M37">
        <f>G37*(1-factores!$B$9)</f>
        <v>0</v>
      </c>
      <c r="N37">
        <f>H37*(1-factores!$B$9)</f>
        <v>0</v>
      </c>
      <c r="P37" s="1">
        <f>J37/factores!$B$7</f>
        <v>0</v>
      </c>
      <c r="Q37" s="1">
        <f>K37/factores!$B$7</f>
        <v>0</v>
      </c>
      <c r="R37" s="1">
        <v>0</v>
      </c>
      <c r="S37" s="1">
        <f>M37/factores!$B$7</f>
        <v>0</v>
      </c>
      <c r="T37" s="1">
        <f>N37/factores!$B$7</f>
        <v>0</v>
      </c>
      <c r="V37" s="5">
        <f t="shared" si="0"/>
        <v>224775000</v>
      </c>
      <c r="W37" s="5">
        <f t="shared" si="1"/>
        <v>224775000</v>
      </c>
      <c r="X37" s="8">
        <v>224775000</v>
      </c>
      <c r="Y37" s="2">
        <f t="shared" si="2"/>
        <v>224775000</v>
      </c>
      <c r="Z37" s="2">
        <f t="shared" si="3"/>
        <v>224775000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="140" zoomScaleNormal="140" workbookViewId="0">
      <selection activeCell="F2" sqref="F2"/>
    </sheetView>
  </sheetViews>
  <sheetFormatPr defaultColWidth="11.42578125" defaultRowHeight="15"/>
  <cols>
    <col min="2" max="2" width="18.7109375" bestFit="1" customWidth="1"/>
    <col min="3" max="3" width="15" customWidth="1"/>
    <col min="4" max="4" width="14.5703125" customWidth="1"/>
    <col min="5" max="5" width="11.5703125" bestFit="1" customWidth="1"/>
    <col min="6" max="6" width="14" customWidth="1"/>
    <col min="7" max="7" width="14.5703125" customWidth="1"/>
    <col min="8" max="8" width="3.85546875" customWidth="1"/>
  </cols>
  <sheetData>
    <row r="1" spans="1:10">
      <c r="A1" t="s">
        <v>0</v>
      </c>
      <c r="B1" t="s">
        <v>33</v>
      </c>
      <c r="C1">
        <v>2017</v>
      </c>
      <c r="D1">
        <v>2018</v>
      </c>
      <c r="E1">
        <v>2019</v>
      </c>
      <c r="F1">
        <v>2020</v>
      </c>
      <c r="G1">
        <v>2021</v>
      </c>
    </row>
    <row r="2" spans="1:10">
      <c r="A2">
        <v>1</v>
      </c>
      <c r="B2" t="s">
        <v>37</v>
      </c>
      <c r="C2" s="1">
        <f>'extraccion humana'!X2*factores!$B$18/factores!$B$20</f>
        <v>5430339.940080001</v>
      </c>
      <c r="D2" s="1">
        <f>'extraccion humana'!X2*factores!$B$19/factores!$B$20</f>
        <v>7113361.2000000002</v>
      </c>
      <c r="E2" s="1">
        <v>0</v>
      </c>
      <c r="F2" s="1">
        <f>'extraccion humana'!X2*factores!$B$21/factores!$B$20</f>
        <v>11522638.800000001</v>
      </c>
      <c r="G2" s="1">
        <f>'extraccion humana'!X2*factores!$B$22/factores!$B$20</f>
        <v>14248895.140079999</v>
      </c>
      <c r="J2" s="1"/>
    </row>
    <row r="3" spans="1:10">
      <c r="A3">
        <v>2</v>
      </c>
      <c r="B3" t="s">
        <v>78</v>
      </c>
      <c r="C3" s="1">
        <f>'extraccion humana'!X3*factores!$B$18/factores!$B$20</f>
        <v>158112756.86447999</v>
      </c>
      <c r="D3" s="1">
        <f>'extraccion humana'!X3*factores!$B$19/factores!$B$20</f>
        <v>207116527.20000002</v>
      </c>
      <c r="E3" s="1">
        <v>0</v>
      </c>
      <c r="F3" s="1">
        <f>'extraccion humana'!X3*factores!$B$21/factores!$B$20</f>
        <v>335499472.80000001</v>
      </c>
      <c r="G3" s="1">
        <f>'extraccion humana'!X3*factores!$B$22/factores!$B$20</f>
        <v>414878648.06448001</v>
      </c>
    </row>
    <row r="4" spans="1:10">
      <c r="A4">
        <v>3</v>
      </c>
      <c r="B4" t="s">
        <v>39</v>
      </c>
      <c r="C4" s="1">
        <f>'extraccion humana'!X4*factores!$B$18/factores!$B$20</f>
        <v>807475464.37404001</v>
      </c>
      <c r="D4" s="1">
        <f>'extraccion humana'!X4*factores!$B$19/factores!$B$20</f>
        <v>1057735740.6</v>
      </c>
      <c r="E4" s="1">
        <v>0</v>
      </c>
      <c r="F4" s="1">
        <f>'extraccion humana'!X4*factores!$B$21/factores!$B$20</f>
        <v>1713382259.3999999</v>
      </c>
      <c r="G4" s="1">
        <f>'extraccion humana'!X4*factores!$B$22/factores!$B$20</f>
        <v>2118768501.97404</v>
      </c>
    </row>
    <row r="5" spans="1:10">
      <c r="A5">
        <v>4</v>
      </c>
      <c r="B5" t="s">
        <v>79</v>
      </c>
      <c r="C5" s="1">
        <f>'extraccion humana'!X5*factores!$B$18/factores!$B$20</f>
        <v>3094559.4636000004</v>
      </c>
      <c r="D5" s="1">
        <f>'extraccion humana'!X5*factores!$B$19/factores!$B$20</f>
        <v>4053654</v>
      </c>
      <c r="E5" s="1">
        <v>0</v>
      </c>
      <c r="F5" s="1">
        <f>'extraccion humana'!X5*factores!$B$21/factores!$B$20</f>
        <v>6566346</v>
      </c>
      <c r="G5" s="1">
        <f>'extraccion humana'!X5*factores!$B$22/factores!$B$20</f>
        <v>8119943.4636000004</v>
      </c>
    </row>
    <row r="6" spans="1:10">
      <c r="A6">
        <v>5</v>
      </c>
      <c r="B6" t="s">
        <v>80</v>
      </c>
      <c r="C6" s="1">
        <f>'extraccion humana'!X6*factores!$B$18/factores!$B$20</f>
        <v>4425045.1990800006</v>
      </c>
      <c r="D6" s="1">
        <f>'extraccion humana'!X6*factores!$B$19/factores!$B$20</f>
        <v>5796496.2000000011</v>
      </c>
      <c r="E6" s="1">
        <v>0</v>
      </c>
      <c r="F6" s="1">
        <f>'extraccion humana'!X6*factores!$B$21/factores!$B$20</f>
        <v>9389503.8000000007</v>
      </c>
      <c r="G6" s="1">
        <f>'extraccion humana'!X6*factores!$B$22/factores!$B$20</f>
        <v>11611060.399080001</v>
      </c>
    </row>
    <row r="7" spans="1:10">
      <c r="A7">
        <v>6</v>
      </c>
      <c r="B7" t="s">
        <v>81</v>
      </c>
      <c r="C7" s="1">
        <f>'extraccion humana'!X7*factores!$B$18/factores!$B$20</f>
        <v>14630098.074240001</v>
      </c>
      <c r="D7" s="1">
        <f>'extraccion humana'!X7*factores!$B$19/factores!$B$20</f>
        <v>19164393.600000001</v>
      </c>
      <c r="E7" s="1">
        <v>0</v>
      </c>
      <c r="F7" s="1">
        <f>'extraccion humana'!X7*factores!$B$21/factores!$B$20</f>
        <v>31043606.399999999</v>
      </c>
      <c r="G7" s="1">
        <f>'extraccion humana'!X7*factores!$B$22/factores!$B$20</f>
        <v>38388523.674239993</v>
      </c>
    </row>
    <row r="8" spans="1:10">
      <c r="A8">
        <v>7</v>
      </c>
      <c r="B8" t="s">
        <v>82</v>
      </c>
      <c r="C8" s="1">
        <f>'extraccion humana'!X8*factores!$B$18/factores!$B$20</f>
        <v>1613716.6016400002</v>
      </c>
      <c r="D8" s="1">
        <f>'extraccion humana'!X8*factores!$B$19/factores!$B$20</f>
        <v>2113854.6</v>
      </c>
      <c r="E8" s="1">
        <v>0</v>
      </c>
      <c r="F8" s="1">
        <f>'extraccion humana'!X8*factores!$B$21/factores!$B$20</f>
        <v>3424145.4</v>
      </c>
      <c r="G8" s="1">
        <f>'extraccion humana'!X8*factores!$B$22/factores!$B$20</f>
        <v>4234298.2016399996</v>
      </c>
    </row>
    <row r="9" spans="1:10">
      <c r="A9">
        <v>8</v>
      </c>
      <c r="B9" t="s">
        <v>83</v>
      </c>
      <c r="C9" s="1">
        <f>'extraccion humana'!X9*factores!$B$18/factores!$B$20</f>
        <v>109150532.13108</v>
      </c>
      <c r="D9" s="1">
        <f>'extraccion humana'!X9*factores!$B$19/factores!$B$20</f>
        <v>142979476.20000002</v>
      </c>
      <c r="E9" s="1">
        <v>0</v>
      </c>
      <c r="F9" s="1">
        <f>'extraccion humana'!X9*factores!$B$21/factores!$B$20</f>
        <v>231606523.79999998</v>
      </c>
      <c r="G9" s="1">
        <f>'extraccion humana'!X9*factores!$B$22/factores!$B$20</f>
        <v>286404627.33108002</v>
      </c>
    </row>
    <row r="10" spans="1:10">
      <c r="A10">
        <v>9</v>
      </c>
      <c r="B10" t="s">
        <v>45</v>
      </c>
      <c r="C10" s="1">
        <f>'extraccion humana'!X10*factores!$B$18/factores!$B$20</f>
        <v>751785.6324</v>
      </c>
      <c r="D10" s="1">
        <f>'extraccion humana'!X10*factores!$B$19/factores!$B$20</f>
        <v>984786.00000000012</v>
      </c>
      <c r="E10" s="1">
        <v>0</v>
      </c>
      <c r="F10" s="1">
        <f>'extraccion humana'!X10*factores!$B$21/factores!$B$20</f>
        <v>1595214</v>
      </c>
      <c r="G10" s="1">
        <f>'extraccion humana'!X10*factores!$B$22/factores!$B$20</f>
        <v>1972641.6324</v>
      </c>
    </row>
    <row r="11" spans="1:10">
      <c r="A11">
        <v>10</v>
      </c>
      <c r="B11" t="s">
        <v>84</v>
      </c>
      <c r="C11" s="1">
        <f>'extraccion humana'!X11*factores!$B$18/factores!$B$20</f>
        <v>1316499.0260400001</v>
      </c>
      <c r="D11" s="1">
        <f>'extraccion humana'!X11*factores!$B$19/factores!$B$20</f>
        <v>1724520.6</v>
      </c>
      <c r="E11" s="1">
        <v>0</v>
      </c>
      <c r="F11" s="1">
        <f>'extraccion humana'!X11*factores!$B$21/factores!$B$20</f>
        <v>2793479.4</v>
      </c>
      <c r="G11" s="1">
        <f>'extraccion humana'!X11*factores!$B$22/factores!$B$20</f>
        <v>3454416.62604</v>
      </c>
    </row>
    <row r="12" spans="1:10">
      <c r="A12">
        <v>11</v>
      </c>
      <c r="B12" t="s">
        <v>85</v>
      </c>
      <c r="C12" s="1">
        <f>'extraccion humana'!X12*factores!$B$18/factores!$B$20</f>
        <v>2265846.9292800003</v>
      </c>
      <c r="D12" s="1">
        <f>'extraccion humana'!X12*factores!$B$19/factores!$B$20</f>
        <v>2968099.1999999997</v>
      </c>
      <c r="E12" s="1">
        <v>0</v>
      </c>
      <c r="F12" s="1">
        <f>'extraccion humana'!X12*factores!$B$21/factores!$B$20</f>
        <v>4807900.8</v>
      </c>
      <c r="G12" s="1">
        <f>'extraccion humana'!X12*factores!$B$22/factores!$B$20</f>
        <v>5945450.12928</v>
      </c>
    </row>
    <row r="13" spans="1:10">
      <c r="A13">
        <v>12</v>
      </c>
      <c r="B13" t="s">
        <v>48</v>
      </c>
      <c r="C13" s="1">
        <f>'extraccion humana'!X13*factores!$B$18/factores!$B$20</f>
        <v>363654.44544000004</v>
      </c>
      <c r="D13" s="1">
        <f>'extraccion humana'!X13*factores!$B$19/factores!$B$20</f>
        <v>476361.60000000003</v>
      </c>
      <c r="E13" s="1">
        <v>0</v>
      </c>
      <c r="F13" s="1">
        <f>'extraccion humana'!X13*factores!$B$21/factores!$B$20</f>
        <v>771638.4</v>
      </c>
      <c r="G13" s="1">
        <f>'extraccion humana'!X13*factores!$B$22/factores!$B$20</f>
        <v>954208.04544000002</v>
      </c>
    </row>
    <row r="14" spans="1:10">
      <c r="A14">
        <v>13</v>
      </c>
      <c r="B14" t="s">
        <v>49</v>
      </c>
      <c r="C14" s="1">
        <f>'extraccion humana'!X14*factores!$B$18/factores!$B$20</f>
        <v>20462555.910720002</v>
      </c>
      <c r="D14" s="1">
        <f>'extraccion humana'!X14*factores!$B$19/factores!$B$20</f>
        <v>26804500.800000004</v>
      </c>
      <c r="E14" s="1">
        <v>0</v>
      </c>
      <c r="F14" s="1">
        <f>'extraccion humana'!X14*factores!$B$21/factores!$B$20</f>
        <v>43419499.199999996</v>
      </c>
      <c r="G14" s="1">
        <f>'extraccion humana'!X14*factores!$B$22/factores!$B$20</f>
        <v>53692552.710719995</v>
      </c>
    </row>
    <row r="15" spans="1:10">
      <c r="A15">
        <v>14</v>
      </c>
      <c r="B15" t="s">
        <v>50</v>
      </c>
      <c r="C15" s="1">
        <f>'extraccion humana'!X15*factores!$B$18/factores!$B$20</f>
        <v>3542134.1656800001</v>
      </c>
      <c r="D15" s="1">
        <f>'extraccion humana'!X15*factores!$B$19/factores!$B$20</f>
        <v>4639945.2</v>
      </c>
      <c r="E15" s="1">
        <v>0</v>
      </c>
      <c r="F15" s="1">
        <f>'extraccion humana'!X15*factores!$B$21/factores!$B$20</f>
        <v>7516054.7999999998</v>
      </c>
      <c r="G15" s="1">
        <f>'extraccion humana'!X15*factores!$B$22/factores!$B$20</f>
        <v>9294353.3656799998</v>
      </c>
    </row>
    <row r="16" spans="1:10">
      <c r="A16">
        <v>15</v>
      </c>
      <c r="B16" t="s">
        <v>53</v>
      </c>
      <c r="C16" s="1">
        <f>'extraccion humana'!X16*factores!$B$18/factores!$B$20</f>
        <v>2881262.1446400001</v>
      </c>
      <c r="D16" s="1">
        <f>'extraccion humana'!X16*factores!$B$19/factores!$B$20</f>
        <v>3774249.6</v>
      </c>
      <c r="E16" s="1">
        <v>0</v>
      </c>
      <c r="F16" s="1">
        <f>'extraccion humana'!X16*factores!$B$21/factores!$B$20</f>
        <v>6113750.3999999994</v>
      </c>
      <c r="G16" s="1">
        <f>'extraccion humana'!X16*factores!$B$22/factores!$B$20</f>
        <v>7560263.7446400002</v>
      </c>
    </row>
    <row r="17" spans="1:7">
      <c r="A17">
        <v>16</v>
      </c>
      <c r="B17" t="s">
        <v>51</v>
      </c>
      <c r="C17" s="1">
        <f>'extraccion humana'!X17*factores!$B$18/factores!$B$20</f>
        <v>1375942.54116</v>
      </c>
      <c r="D17" s="1">
        <f>'extraccion humana'!X17*factores!$B$19/factores!$B$20</f>
        <v>1802387.4000000001</v>
      </c>
      <c r="E17" s="1">
        <v>0</v>
      </c>
      <c r="F17" s="1">
        <f>'extraccion humana'!X17*factores!$B$21/factores!$B$20</f>
        <v>2919612.5999999996</v>
      </c>
      <c r="G17" s="1">
        <f>'extraccion humana'!X17*factores!$B$22/factores!$B$20</f>
        <v>3610392.9411599999</v>
      </c>
    </row>
    <row r="18" spans="1:7">
      <c r="A18">
        <v>17</v>
      </c>
      <c r="B18" t="s">
        <v>52</v>
      </c>
      <c r="C18" s="1">
        <f>'extraccion humana'!X18*factores!$B$18/factores!$B$20</f>
        <v>4811428.0473600002</v>
      </c>
      <c r="D18" s="1">
        <f>'extraccion humana'!X18*factores!$B$19/factores!$B$20</f>
        <v>6302630.3999999994</v>
      </c>
      <c r="E18" s="1">
        <v>0</v>
      </c>
      <c r="F18" s="1">
        <f>'extraccion humana'!X18*factores!$B$21/factores!$B$20</f>
        <v>10209369.6</v>
      </c>
      <c r="G18" s="1">
        <f>'extraccion humana'!X18*factores!$B$22/factores!$B$20</f>
        <v>12624906.44736</v>
      </c>
    </row>
    <row r="19" spans="1:7">
      <c r="A19">
        <v>18</v>
      </c>
      <c r="B19" t="s">
        <v>86</v>
      </c>
      <c r="C19" s="1">
        <f>'extraccion humana'!X19*factores!$B$18/factores!$B$20</f>
        <v>785472622.08624005</v>
      </c>
      <c r="D19" s="1">
        <f>'extraccion humana'!X19*factores!$B$19/factores!$B$20</f>
        <v>1028913573.6</v>
      </c>
      <c r="E19" s="1">
        <v>0</v>
      </c>
      <c r="F19" s="1">
        <f>'extraccion humana'!X19*factores!$B$21/factores!$B$20</f>
        <v>1666694426.3999999</v>
      </c>
      <c r="G19" s="1">
        <f>'extraccion humana'!X19*factores!$B$22/factores!$B$20</f>
        <v>2061034327.68624</v>
      </c>
    </row>
    <row r="20" spans="1:7">
      <c r="A20">
        <v>19</v>
      </c>
      <c r="B20" t="s">
        <v>87</v>
      </c>
      <c r="C20" s="1">
        <f>'extraccion humana'!X20*factores!$B$18/factores!$B$20</f>
        <v>11776809.348480001</v>
      </c>
      <c r="D20" s="1">
        <f>'extraccion humana'!X20*factores!$B$19/factores!$B$20</f>
        <v>15426787.200000001</v>
      </c>
      <c r="E20" s="1">
        <v>0</v>
      </c>
      <c r="F20" s="1">
        <f>'extraccion humana'!X20*factores!$B$21/factores!$B$20</f>
        <v>24989212.800000001</v>
      </c>
      <c r="G20" s="1">
        <f>'extraccion humana'!X20*factores!$B$22/factores!$B$20</f>
        <v>30901660.54848</v>
      </c>
    </row>
    <row r="21" spans="1:7">
      <c r="A21">
        <v>20</v>
      </c>
      <c r="B21" t="s">
        <v>88</v>
      </c>
      <c r="C21" s="1">
        <f>'extraccion humana'!X21*factores!$B$18/factores!$B$20</f>
        <v>3108546.1730400003</v>
      </c>
      <c r="D21" s="1">
        <f>'extraccion humana'!X21*factores!$B$19/factores!$B$20</f>
        <v>4071975.6000000006</v>
      </c>
      <c r="E21" s="1">
        <v>0</v>
      </c>
      <c r="F21" s="1">
        <f>'extraccion humana'!X21*factores!$B$21/factores!$B$20</f>
        <v>6596024.4000000004</v>
      </c>
      <c r="G21" s="1">
        <f>'extraccion humana'!X21*factores!$B$22/factores!$B$20</f>
        <v>8156643.7730399994</v>
      </c>
    </row>
    <row r="22" spans="1:7">
      <c r="A22">
        <v>21</v>
      </c>
      <c r="B22" t="s">
        <v>56</v>
      </c>
      <c r="C22" s="1">
        <f>'extraccion humana'!X22*factores!$B$18/factores!$B$20</f>
        <v>2143463.2216800004</v>
      </c>
      <c r="D22" s="1">
        <f>'extraccion humana'!X22*factores!$B$19/factores!$B$20</f>
        <v>2807785.2</v>
      </c>
      <c r="E22" s="1">
        <v>0</v>
      </c>
      <c r="F22" s="1">
        <f>'extraccion humana'!X22*factores!$B$21/factores!$B$20</f>
        <v>4548214.8</v>
      </c>
      <c r="G22" s="1">
        <f>'extraccion humana'!X22*factores!$B$22/factores!$B$20</f>
        <v>5624322.4216800006</v>
      </c>
    </row>
    <row r="23" spans="1:7">
      <c r="A23">
        <v>22</v>
      </c>
      <c r="B23" t="s">
        <v>89</v>
      </c>
      <c r="C23" s="1">
        <f>'extraccion humana'!X23*factores!$B$18/factores!$B$20</f>
        <v>6993.3547200000003</v>
      </c>
      <c r="D23" s="1">
        <f>'extraccion humana'!X23*factores!$B$19/factores!$B$20</f>
        <v>9160.8000000000011</v>
      </c>
      <c r="E23" s="1">
        <v>0</v>
      </c>
      <c r="F23" s="1">
        <f>'extraccion humana'!X23*factores!$B$21/factores!$B$20</f>
        <v>14839.199999999999</v>
      </c>
      <c r="G23" s="1">
        <f>'extraccion humana'!X23*factores!$B$22/factores!$B$20</f>
        <v>18350.154719999999</v>
      </c>
    </row>
    <row r="24" spans="1:7">
      <c r="A24">
        <v>23</v>
      </c>
      <c r="B24" t="s">
        <v>58</v>
      </c>
      <c r="C24" s="1">
        <f>'extraccion humana'!X24*factores!$B$18/factores!$B$20</f>
        <v>614654.68803419999</v>
      </c>
      <c r="D24" s="1">
        <f>'extraccion humana'!X24*factores!$B$19/factores!$B$20</f>
        <v>805154.16300000006</v>
      </c>
      <c r="E24" s="1">
        <v>0</v>
      </c>
      <c r="F24" s="1">
        <f>'extraccion humana'!X24*factores!$B$21/factores!$B$20</f>
        <v>1304235.8370000001</v>
      </c>
      <c r="G24" s="1">
        <f>'extraccion humana'!X24*factores!$B$22/factores!$B$20</f>
        <v>1612818.0360341999</v>
      </c>
    </row>
    <row r="25" spans="1:7">
      <c r="A25">
        <v>24</v>
      </c>
      <c r="B25" t="s">
        <v>59</v>
      </c>
      <c r="C25" s="1">
        <f>'extraccion humana'!X25*factores!$B$18/factores!$B$20</f>
        <v>886407.71076000005</v>
      </c>
      <c r="D25" s="1">
        <f>'extraccion humana'!X25*factores!$B$19/factores!$B$20</f>
        <v>1161131.3999999999</v>
      </c>
      <c r="E25" s="1">
        <v>0</v>
      </c>
      <c r="F25" s="1">
        <f>'extraccion humana'!X25*factores!$B$21/factores!$B$20</f>
        <v>1880868.5999999999</v>
      </c>
      <c r="G25" s="1">
        <f>'extraccion humana'!X25*factores!$B$22/factores!$B$20</f>
        <v>2325882.1107599996</v>
      </c>
    </row>
    <row r="26" spans="1:7">
      <c r="A26">
        <v>25</v>
      </c>
      <c r="B26" t="s">
        <v>60</v>
      </c>
      <c r="C26" s="1">
        <f>'extraccion humana'!X26*factores!$B$18/factores!$B$20</f>
        <v>2120734.8188399998</v>
      </c>
      <c r="D26" s="1">
        <f>'extraccion humana'!X26*factores!$B$19/factores!$B$20</f>
        <v>2778012.6</v>
      </c>
      <c r="E26" s="1">
        <v>0</v>
      </c>
      <c r="F26" s="1">
        <f>'extraccion humana'!X26*factores!$B$21/factores!$B$20</f>
        <v>4499987.3999999994</v>
      </c>
      <c r="G26" s="1">
        <f>'extraccion humana'!X26*factores!$B$22/factores!$B$20</f>
        <v>5564684.4188400004</v>
      </c>
    </row>
    <row r="27" spans="1:7">
      <c r="A27">
        <v>26</v>
      </c>
      <c r="B27" t="s">
        <v>90</v>
      </c>
      <c r="C27" s="1">
        <f>'extraccion humana'!X27*factores!$B$18/factores!$B$20</f>
        <v>5521253.5514400005</v>
      </c>
      <c r="D27" s="1">
        <f>'extraccion humana'!X27*factores!$B$19/factores!$B$20</f>
        <v>7232451.6000000006</v>
      </c>
      <c r="E27" s="1">
        <v>0</v>
      </c>
      <c r="F27" s="1">
        <f>'extraccion humana'!X27*factores!$B$21/factores!$B$20</f>
        <v>11715548.4</v>
      </c>
      <c r="G27" s="1">
        <f>'extraccion humana'!X27*factores!$B$22/factores!$B$20</f>
        <v>14487447.15144</v>
      </c>
    </row>
    <row r="28" spans="1:7">
      <c r="A28">
        <v>27</v>
      </c>
      <c r="B28" t="s">
        <v>62</v>
      </c>
      <c r="C28" s="1">
        <f>'extraccion humana'!X28*factores!$B$18/factores!$B$20</f>
        <v>31693883.59104</v>
      </c>
      <c r="D28" s="1">
        <f>'extraccion humana'!X28*factores!$B$19/factores!$B$20</f>
        <v>41516745.600000001</v>
      </c>
      <c r="E28" s="1">
        <v>0</v>
      </c>
      <c r="F28" s="1">
        <f>'extraccion humana'!X28*factores!$B$21/factores!$B$20</f>
        <v>67251254.399999991</v>
      </c>
      <c r="G28" s="1">
        <f>'extraccion humana'!X28*factores!$B$22/factores!$B$20</f>
        <v>83162901.191039994</v>
      </c>
    </row>
    <row r="29" spans="1:7">
      <c r="A29">
        <v>28</v>
      </c>
      <c r="B29" t="s">
        <v>91</v>
      </c>
      <c r="C29" s="1">
        <f>'extraccion humana'!X29*factores!$B$18/factores!$B$20</f>
        <v>2318297.0896800002</v>
      </c>
      <c r="D29" s="1">
        <f>'extraccion humana'!X29*factores!$B$19/factores!$B$20</f>
        <v>3036805.2</v>
      </c>
      <c r="E29" s="1">
        <v>0</v>
      </c>
      <c r="F29" s="1">
        <f>'extraccion humana'!X29*factores!$B$21/factores!$B$20</f>
        <v>4919194.8</v>
      </c>
      <c r="G29" s="1">
        <f>'extraccion humana'!X29*factores!$B$22/factores!$B$20</f>
        <v>6083076.2896800004</v>
      </c>
    </row>
    <row r="30" spans="1:7">
      <c r="A30">
        <v>29</v>
      </c>
      <c r="B30" t="s">
        <v>92</v>
      </c>
      <c r="C30" s="1">
        <f>'extraccion humana'!X30*factores!$B$18/factores!$B$20</f>
        <v>2909235.5635200003</v>
      </c>
      <c r="D30" s="1">
        <f>'extraccion humana'!X30*factores!$B$19/factores!$B$20</f>
        <v>3810892.8000000003</v>
      </c>
      <c r="E30" s="1">
        <v>0</v>
      </c>
      <c r="F30" s="1">
        <f>'extraccion humana'!X30*factores!$B$21/factores!$B$20</f>
        <v>6173107.2000000002</v>
      </c>
      <c r="G30" s="1">
        <f>'extraccion humana'!X30*factores!$B$22/factores!$B$20</f>
        <v>7633664.3635200001</v>
      </c>
    </row>
    <row r="31" spans="1:7">
      <c r="A31">
        <v>30</v>
      </c>
      <c r="B31" t="s">
        <v>93</v>
      </c>
      <c r="C31" s="1">
        <f>'extraccion humana'!X31*factores!$B$18/factores!$B$20</f>
        <v>1145161.8354</v>
      </c>
      <c r="D31" s="1">
        <f>'extraccion humana'!X31*factores!$B$19/factores!$B$20</f>
        <v>1500081</v>
      </c>
      <c r="E31" s="1">
        <v>0</v>
      </c>
      <c r="F31" s="1">
        <f>'extraccion humana'!X31*factores!$B$21/factores!$B$20</f>
        <v>2429919</v>
      </c>
      <c r="G31" s="1">
        <f>'extraccion humana'!X31*factores!$B$22/factores!$B$20</f>
        <v>3004837.8354000002</v>
      </c>
    </row>
    <row r="32" spans="1:7">
      <c r="A32">
        <v>31</v>
      </c>
      <c r="B32" t="s">
        <v>67</v>
      </c>
      <c r="C32" s="1">
        <f>'extraccion humana'!X32*factores!$B$18/factores!$B$20</f>
        <v>73374277.722240001</v>
      </c>
      <c r="D32" s="1">
        <f>'extraccion humana'!X32*factores!$B$19/factores!$B$20</f>
        <v>96115113.600000009</v>
      </c>
      <c r="E32" s="1">
        <v>0</v>
      </c>
      <c r="F32" s="1">
        <f>'extraccion humana'!X32*factores!$B$21/factores!$B$20</f>
        <v>155692886.39999998</v>
      </c>
      <c r="G32" s="1">
        <f>'extraccion humana'!X32*factores!$B$22/factores!$B$20</f>
        <v>192529823.32224</v>
      </c>
    </row>
    <row r="33" spans="1:7">
      <c r="A33">
        <v>32</v>
      </c>
      <c r="B33" t="s">
        <v>68</v>
      </c>
      <c r="C33" s="1">
        <f>'extraccion humana'!X33*factores!$B$18/factores!$B$20</f>
        <v>4426793.5377600007</v>
      </c>
      <c r="D33" s="1">
        <f>'extraccion humana'!X33*factores!$B$19/factores!$B$20</f>
        <v>5798786.4000000004</v>
      </c>
      <c r="E33" s="1">
        <v>0</v>
      </c>
      <c r="F33" s="1">
        <f>'extraccion humana'!X33*factores!$B$21/factores!$B$20</f>
        <v>9393213.5999999996</v>
      </c>
      <c r="G33" s="1">
        <f>'extraccion humana'!X33*factores!$B$22/factores!$B$20</f>
        <v>11615647.937759999</v>
      </c>
    </row>
    <row r="34" spans="1:7">
      <c r="A34">
        <v>33</v>
      </c>
      <c r="B34" t="s">
        <v>94</v>
      </c>
      <c r="C34" s="1">
        <f>'extraccion humana'!X34*factores!$B$18/factores!$B$20</f>
        <v>2403965.6850000001</v>
      </c>
      <c r="D34" s="1">
        <f>'extraccion humana'!X34*factores!$B$19/factores!$B$20</f>
        <v>3149025</v>
      </c>
      <c r="E34" s="1">
        <v>0</v>
      </c>
      <c r="F34" s="1">
        <f>'extraccion humana'!X34*factores!$B$21/factores!$B$20</f>
        <v>5100975</v>
      </c>
      <c r="G34" s="1">
        <f>'extraccion humana'!X34*factores!$B$22/factores!$B$20</f>
        <v>6307865.6849999996</v>
      </c>
    </row>
    <row r="35" spans="1:7">
      <c r="A35">
        <v>34</v>
      </c>
      <c r="B35" t="s">
        <v>70</v>
      </c>
      <c r="C35" s="1">
        <f>'extraccion humana'!X35*factores!$B$18/factores!$B$20</f>
        <v>47346759.793080002</v>
      </c>
      <c r="D35" s="1">
        <f>'extraccion humana'!X35*factores!$B$19/factores!$B$20</f>
        <v>62020906.200000003</v>
      </c>
      <c r="E35" s="1">
        <v>0</v>
      </c>
      <c r="F35" s="1">
        <f>'extraccion humana'!X35*factores!$B$21/factores!$B$20</f>
        <v>100465093.8</v>
      </c>
      <c r="G35" s="1">
        <f>'extraccion humana'!X35*factores!$B$22/factores!$B$20</f>
        <v>124235134.99307999</v>
      </c>
    </row>
    <row r="36" spans="1:7">
      <c r="A36">
        <v>35</v>
      </c>
      <c r="B36" t="s">
        <v>71</v>
      </c>
      <c r="C36" s="1">
        <f>'extraccion humana'!X36*factores!$B$18/factores!$B$20</f>
        <v>750037.29372000007</v>
      </c>
      <c r="D36" s="1">
        <f>'extraccion humana'!X36*factores!$B$19/factores!$B$20</f>
        <v>982495.8</v>
      </c>
      <c r="E36" s="1">
        <v>0</v>
      </c>
      <c r="F36" s="1">
        <f>'extraccion humana'!X36*factores!$B$21/factores!$B$20</f>
        <v>1591504.2</v>
      </c>
      <c r="G36" s="1">
        <f>'extraccion humana'!X36*factores!$B$22/factores!$B$20</f>
        <v>1968054.09372</v>
      </c>
    </row>
    <row r="37" spans="1:7">
      <c r="A37">
        <v>36</v>
      </c>
      <c r="B37" t="s">
        <v>72</v>
      </c>
      <c r="C37" s="1">
        <f>'extraccion humana'!X37*factores!$B$18/factores!$B$20</f>
        <v>130994275.59900001</v>
      </c>
      <c r="D37" s="1">
        <f>'extraccion humana'!X37*factores!$B$19/factores!$B$20</f>
        <v>171593235</v>
      </c>
      <c r="E37" s="1">
        <v>0</v>
      </c>
      <c r="F37" s="1">
        <f>'extraccion humana'!X37*factores!$B$21/factores!$B$20</f>
        <v>277956765</v>
      </c>
      <c r="G37" s="1">
        <f>'extraccion humana'!X37*factores!$B$22/factores!$B$20</f>
        <v>343721335.59899998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1"/>
  <sheetViews>
    <sheetView workbookViewId="0">
      <selection activeCell="G2" sqref="G2:H2"/>
    </sheetView>
  </sheetViews>
  <sheetFormatPr defaultColWidth="11.42578125" defaultRowHeight="15"/>
  <cols>
    <col min="2" max="2" width="18.7109375" bestFit="1" customWidth="1"/>
    <col min="3" max="3" width="4.42578125" customWidth="1"/>
    <col min="8" max="8" width="11" customWidth="1"/>
    <col min="9" max="9" width="4.42578125" customWidth="1"/>
  </cols>
  <sheetData>
    <row r="1" spans="1:14">
      <c r="A1" t="s">
        <v>0</v>
      </c>
      <c r="B1" t="s">
        <v>33</v>
      </c>
      <c r="C1" s="11" t="s">
        <v>35</v>
      </c>
      <c r="D1">
        <v>2017</v>
      </c>
      <c r="E1">
        <v>2018</v>
      </c>
      <c r="F1">
        <v>2019</v>
      </c>
      <c r="G1">
        <v>2020</v>
      </c>
      <c r="H1">
        <v>2021</v>
      </c>
      <c r="I1" s="9" t="s">
        <v>36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>
      <c r="A2">
        <v>1</v>
      </c>
      <c r="B2" t="s">
        <v>37</v>
      </c>
      <c r="D2" s="1">
        <f>'extraccion humana'!V2*factores!$B$17</f>
        <v>2742479.7577464785</v>
      </c>
      <c r="E2" s="1">
        <f>'extraccion humana'!W2*factores!$B$17</f>
        <v>2741234.858685446</v>
      </c>
      <c r="F2" s="1">
        <v>0</v>
      </c>
      <c r="G2" s="1">
        <f>'extraccion humana'!Y2*factores!$B$17</f>
        <v>2739492</v>
      </c>
      <c r="H2" s="1">
        <f>'extraccion humana'!Z2*factores!$B$17</f>
        <v>2736504.242253521</v>
      </c>
      <c r="I2" s="1"/>
      <c r="J2" s="10">
        <f>D2/1000000</f>
        <v>2.7424797577464783</v>
      </c>
      <c r="K2" s="10">
        <f t="shared" ref="K2:L17" si="0">E2/1000000</f>
        <v>2.7412348586854458</v>
      </c>
      <c r="L2" s="10">
        <f t="shared" si="0"/>
        <v>0</v>
      </c>
      <c r="M2" s="10">
        <f t="shared" ref="M2:M17" si="1">G2/1000000</f>
        <v>2.7394919999999998</v>
      </c>
      <c r="N2" s="10">
        <f t="shared" ref="N2:N17" si="2">H2/1000000</f>
        <v>2.7365042422535208</v>
      </c>
    </row>
    <row r="3" spans="1:14">
      <c r="A3">
        <v>2</v>
      </c>
      <c r="B3" t="s">
        <v>78</v>
      </c>
      <c r="D3" s="1">
        <f>'extraccion humana'!V3*factores!$B$17</f>
        <v>79765298.939436629</v>
      </c>
      <c r="E3" s="1">
        <f>'extraccion humana'!W3*factores!$B$17</f>
        <v>79765049.95962441</v>
      </c>
      <c r="F3" s="1">
        <v>0</v>
      </c>
      <c r="G3" s="1">
        <f>'extraccion humana'!Y3*factores!$B$17</f>
        <v>79764303.02018778</v>
      </c>
      <c r="H3" s="1">
        <f>'extraccion humana'!Z3*factores!$B$17</f>
        <v>79764303.02018778</v>
      </c>
      <c r="I3" s="1"/>
      <c r="J3" s="10">
        <f t="shared" ref="J3:L37" si="3">D3/1000000</f>
        <v>79.765298939436633</v>
      </c>
      <c r="K3" s="10">
        <f t="shared" si="0"/>
        <v>79.765049959624406</v>
      </c>
      <c r="L3" s="10">
        <f t="shared" si="0"/>
        <v>0</v>
      </c>
      <c r="M3" s="10">
        <f t="shared" si="1"/>
        <v>79.764303020187782</v>
      </c>
      <c r="N3" s="10">
        <f t="shared" si="2"/>
        <v>79.764303020187782</v>
      </c>
    </row>
    <row r="4" spans="1:14">
      <c r="A4">
        <v>3</v>
      </c>
      <c r="B4" t="s">
        <v>39</v>
      </c>
      <c r="D4" s="1">
        <f>'extraccion humana'!V4*factores!$B$17</f>
        <v>407354346</v>
      </c>
      <c r="E4" s="1">
        <f>'extraccion humana'!W4*factores!$B$17</f>
        <v>407354346</v>
      </c>
      <c r="F4" s="1">
        <v>0</v>
      </c>
      <c r="G4" s="1">
        <f>'extraccion humana'!Y4*factores!$B$17</f>
        <v>407354346</v>
      </c>
      <c r="H4" s="1">
        <f>'extraccion humana'!Z4*factores!$B$17</f>
        <v>407354346</v>
      </c>
      <c r="I4" s="1"/>
      <c r="J4" s="10">
        <f t="shared" si="3"/>
        <v>407.35434600000002</v>
      </c>
      <c r="K4" s="10">
        <f t="shared" si="0"/>
        <v>407.35434600000002</v>
      </c>
      <c r="L4" s="10">
        <f t="shared" si="0"/>
        <v>0</v>
      </c>
      <c r="M4" s="10">
        <f t="shared" si="1"/>
        <v>407.35434600000002</v>
      </c>
      <c r="N4" s="10">
        <f t="shared" si="2"/>
        <v>407.35434600000002</v>
      </c>
    </row>
    <row r="5" spans="1:14">
      <c r="A5">
        <v>4</v>
      </c>
      <c r="B5" t="s">
        <v>79</v>
      </c>
      <c r="D5" s="1">
        <f>'extraccion humana'!V5*factores!$B$17</f>
        <v>1561637.9596244129</v>
      </c>
      <c r="E5" s="1">
        <f>'extraccion humana'!W5*factores!$B$17</f>
        <v>1561140</v>
      </c>
      <c r="F5" s="1">
        <v>0</v>
      </c>
      <c r="G5" s="1">
        <f>'extraccion humana'!Y5*factores!$B$17</f>
        <v>1561140</v>
      </c>
      <c r="H5" s="1">
        <f>'extraccion humana'!Z5*factores!$B$17</f>
        <v>1561140</v>
      </c>
      <c r="I5" s="1"/>
      <c r="J5" s="10">
        <f t="shared" si="3"/>
        <v>1.561637959624413</v>
      </c>
      <c r="K5" s="10">
        <f t="shared" si="0"/>
        <v>1.56114</v>
      </c>
      <c r="L5" s="10">
        <f t="shared" si="0"/>
        <v>0</v>
      </c>
      <c r="M5" s="10">
        <f t="shared" si="1"/>
        <v>1.56114</v>
      </c>
      <c r="N5" s="10">
        <f t="shared" si="2"/>
        <v>1.56114</v>
      </c>
    </row>
    <row r="6" spans="1:14">
      <c r="A6">
        <v>5</v>
      </c>
      <c r="B6" t="s">
        <v>80</v>
      </c>
      <c r="D6" s="1">
        <f>'extraccion humana'!V6*factores!$B$17</f>
        <v>5820141.0938967131</v>
      </c>
      <c r="E6" s="1">
        <f>'extraccion humana'!W6*factores!$B$17</f>
        <v>4343192.8478873242</v>
      </c>
      <c r="F6" s="1">
        <v>0</v>
      </c>
      <c r="G6" s="1">
        <f>'extraccion humana'!Y6*factores!$B$17</f>
        <v>2025514.47</v>
      </c>
      <c r="H6" s="1">
        <f>'extraccion humana'!Z6*factores!$B$17</f>
        <v>1801033.7733549296</v>
      </c>
      <c r="I6" s="1"/>
      <c r="J6" s="10">
        <f t="shared" si="3"/>
        <v>5.8201410938967131</v>
      </c>
      <c r="K6" s="10">
        <f t="shared" si="0"/>
        <v>4.3431928478873241</v>
      </c>
      <c r="L6" s="10">
        <f t="shared" si="0"/>
        <v>0</v>
      </c>
      <c r="M6" s="10">
        <f t="shared" si="1"/>
        <v>2.0255144700000001</v>
      </c>
      <c r="N6" s="10">
        <f t="shared" si="2"/>
        <v>1.8010337733549295</v>
      </c>
    </row>
    <row r="7" spans="1:14">
      <c r="A7">
        <v>6</v>
      </c>
      <c r="B7" t="s">
        <v>81</v>
      </c>
      <c r="D7" s="1">
        <f>'extraccion humana'!V7*factores!$B$17</f>
        <v>7381322.9394366192</v>
      </c>
      <c r="E7" s="1">
        <f>'extraccion humana'!W7*factores!$B$17</f>
        <v>7381322.9394366192</v>
      </c>
      <c r="F7" s="1">
        <v>0</v>
      </c>
      <c r="G7" s="1">
        <f>'extraccion humana'!Y7*factores!$B$17</f>
        <v>7380576</v>
      </c>
      <c r="H7" s="1">
        <f>'extraccion humana'!Z7*factores!$B$17</f>
        <v>7379872.6320305169</v>
      </c>
      <c r="I7" s="1"/>
      <c r="J7" s="10">
        <f t="shared" si="3"/>
        <v>7.3813229394366191</v>
      </c>
      <c r="K7" s="10">
        <f t="shared" si="0"/>
        <v>7.3813229394366191</v>
      </c>
      <c r="L7" s="10">
        <f t="shared" si="0"/>
        <v>0</v>
      </c>
      <c r="M7" s="10">
        <f t="shared" si="1"/>
        <v>7.3805759999999996</v>
      </c>
      <c r="N7" s="10">
        <f t="shared" si="2"/>
        <v>7.3798726320305166</v>
      </c>
    </row>
    <row r="8" spans="1:14">
      <c r="A8">
        <v>7</v>
      </c>
      <c r="B8" t="s">
        <v>82</v>
      </c>
      <c r="D8" s="1">
        <f>'extraccion humana'!V8*factores!$B$17</f>
        <v>951273.87652582151</v>
      </c>
      <c r="E8" s="1">
        <f>'extraccion humana'!W8*factores!$B$17</f>
        <v>872098.2962441314</v>
      </c>
      <c r="F8" s="1">
        <v>0</v>
      </c>
      <c r="G8" s="1">
        <f>'extraccion humana'!Y8*factores!$B$17</f>
        <v>814086</v>
      </c>
      <c r="H8" s="1">
        <f>'extraccion humana'!Z8*factores!$B$17</f>
        <v>814086</v>
      </c>
      <c r="I8" s="1"/>
      <c r="J8" s="10">
        <f t="shared" si="3"/>
        <v>0.95127387652582152</v>
      </c>
      <c r="K8" s="10">
        <f t="shared" si="0"/>
        <v>0.87209829624413138</v>
      </c>
      <c r="L8" s="10">
        <f t="shared" si="0"/>
        <v>0</v>
      </c>
      <c r="M8" s="10">
        <f t="shared" si="1"/>
        <v>0.81408599999999998</v>
      </c>
      <c r="N8" s="10">
        <f t="shared" si="2"/>
        <v>0.81408599999999998</v>
      </c>
    </row>
    <row r="9" spans="1:14">
      <c r="A9">
        <v>8</v>
      </c>
      <c r="B9" t="s">
        <v>83</v>
      </c>
      <c r="D9" s="1">
        <f>'extraccion humana'!V9*factores!$B$17</f>
        <v>55064142</v>
      </c>
      <c r="E9" s="1">
        <f>'extraccion humana'!W9*factores!$B$17</f>
        <v>55064142</v>
      </c>
      <c r="F9" s="1">
        <v>0</v>
      </c>
      <c r="G9" s="1">
        <f>'extraccion humana'!Y9*factores!$B$17</f>
        <v>55064142</v>
      </c>
      <c r="H9" s="1">
        <f>'extraccion humana'!Z9*factores!$B$17</f>
        <v>55064142</v>
      </c>
      <c r="I9" s="1"/>
      <c r="J9" s="10">
        <f t="shared" si="3"/>
        <v>55.064141999999997</v>
      </c>
      <c r="K9" s="10">
        <f t="shared" si="0"/>
        <v>55.064141999999997</v>
      </c>
      <c r="L9" s="10">
        <f t="shared" si="0"/>
        <v>0</v>
      </c>
      <c r="M9" s="10">
        <f t="shared" si="1"/>
        <v>55.064141999999997</v>
      </c>
      <c r="N9" s="10">
        <f t="shared" si="2"/>
        <v>55.064141999999997</v>
      </c>
    </row>
    <row r="10" spans="1:14">
      <c r="A10">
        <v>9</v>
      </c>
      <c r="B10" t="s">
        <v>45</v>
      </c>
      <c r="D10" s="1">
        <f>'extraccion humana'!V10*factores!$B$17</f>
        <v>379260</v>
      </c>
      <c r="E10" s="1">
        <f>'extraccion humana'!W10*factores!$B$17</f>
        <v>379260</v>
      </c>
      <c r="F10" s="1">
        <v>0</v>
      </c>
      <c r="G10" s="1">
        <f>'extraccion humana'!Y10*factores!$B$17</f>
        <v>379260</v>
      </c>
      <c r="H10" s="1">
        <f>'extraccion humana'!Z10*factores!$B$17</f>
        <v>379260</v>
      </c>
      <c r="I10" s="1"/>
      <c r="J10" s="10">
        <f t="shared" si="3"/>
        <v>0.37925999999999999</v>
      </c>
      <c r="K10" s="10">
        <f t="shared" si="0"/>
        <v>0.37925999999999999</v>
      </c>
      <c r="L10" s="10">
        <f t="shared" si="0"/>
        <v>0</v>
      </c>
      <c r="M10" s="10">
        <f t="shared" si="1"/>
        <v>0.37925999999999999</v>
      </c>
      <c r="N10" s="10">
        <f t="shared" si="2"/>
        <v>0.37925999999999999</v>
      </c>
    </row>
    <row r="11" spans="1:14">
      <c r="A11">
        <v>10</v>
      </c>
      <c r="B11" t="s">
        <v>84</v>
      </c>
      <c r="D11" s="1">
        <f>'extraccion humana'!V11*factores!$B$17</f>
        <v>716680.74037558679</v>
      </c>
      <c r="E11" s="1">
        <f>'extraccion humana'!W11*factores!$B$17</f>
        <v>701990.93145539903</v>
      </c>
      <c r="F11" s="1">
        <v>0</v>
      </c>
      <c r="G11" s="1">
        <f>'extraccion humana'!Y11*factores!$B$17</f>
        <v>618582.6943661971</v>
      </c>
      <c r="H11" s="1">
        <f>'extraccion humana'!Z11*factores!$B$17</f>
        <v>615365.12825305155</v>
      </c>
      <c r="I11" s="1"/>
      <c r="J11" s="10">
        <f t="shared" si="3"/>
        <v>0.71668074037558682</v>
      </c>
      <c r="K11" s="10">
        <f t="shared" si="0"/>
        <v>0.70199093145539904</v>
      </c>
      <c r="L11" s="10">
        <f t="shared" si="0"/>
        <v>0</v>
      </c>
      <c r="M11" s="10">
        <f t="shared" si="1"/>
        <v>0.61858269436619706</v>
      </c>
      <c r="N11" s="10">
        <f t="shared" si="2"/>
        <v>0.61536512825305156</v>
      </c>
    </row>
    <row r="12" spans="1:14">
      <c r="A12">
        <v>11</v>
      </c>
      <c r="B12" t="s">
        <v>85</v>
      </c>
      <c r="D12" s="1">
        <f>'extraccion humana'!V12*factores!$B$17</f>
        <v>1245253.3149295775</v>
      </c>
      <c r="E12" s="1">
        <f>'extraccion humana'!W12*factores!$B$17</f>
        <v>1208976.9562910798</v>
      </c>
      <c r="F12" s="1">
        <v>0</v>
      </c>
      <c r="G12" s="1">
        <f>'extraccion humana'!Y12*factores!$B$17</f>
        <v>1097135.2246478873</v>
      </c>
      <c r="H12" s="1">
        <f>'extraccion humana'!Z12*factores!$B$17</f>
        <v>1060664.6617558685</v>
      </c>
      <c r="I12" s="1"/>
      <c r="J12" s="10">
        <f t="shared" si="3"/>
        <v>1.2452533149295775</v>
      </c>
      <c r="K12" s="10">
        <f t="shared" si="0"/>
        <v>1.2089769562910797</v>
      </c>
      <c r="L12" s="10">
        <f t="shared" si="0"/>
        <v>0</v>
      </c>
      <c r="M12" s="10">
        <f t="shared" si="1"/>
        <v>1.0971352246478874</v>
      </c>
      <c r="N12" s="10">
        <f t="shared" si="2"/>
        <v>1.0606646617558684</v>
      </c>
    </row>
    <row r="13" spans="1:14">
      <c r="A13">
        <v>12</v>
      </c>
      <c r="B13" t="s">
        <v>48</v>
      </c>
      <c r="D13" s="1">
        <f>'extraccion humana'!V13*factores!$B$17</f>
        <v>183456</v>
      </c>
      <c r="E13" s="1">
        <f>'extraccion humana'!W13*factores!$B$17</f>
        <v>183456</v>
      </c>
      <c r="F13" s="1">
        <v>0</v>
      </c>
      <c r="G13" s="1">
        <f>'extraccion humana'!Y13*factores!$B$17</f>
        <v>183456</v>
      </c>
      <c r="H13" s="1">
        <f>'extraccion humana'!Z13*factores!$B$17</f>
        <v>183456</v>
      </c>
      <c r="I13" s="1"/>
      <c r="J13" s="10">
        <f t="shared" si="3"/>
        <v>0.18345600000000001</v>
      </c>
      <c r="K13" s="10">
        <f t="shared" si="0"/>
        <v>0.18345600000000001</v>
      </c>
      <c r="L13" s="10">
        <f t="shared" si="0"/>
        <v>0</v>
      </c>
      <c r="M13" s="10">
        <f t="shared" si="1"/>
        <v>0.18345600000000001</v>
      </c>
      <c r="N13" s="10">
        <f t="shared" si="2"/>
        <v>0.18345600000000001</v>
      </c>
    </row>
    <row r="14" spans="1:14">
      <c r="A14">
        <v>13</v>
      </c>
      <c r="B14" t="s">
        <v>49</v>
      </c>
      <c r="D14" s="1">
        <f>'extraccion humana'!V14*factores!$B$17</f>
        <v>10322928</v>
      </c>
      <c r="E14" s="1">
        <f>'extraccion humana'!W14*factores!$B$17</f>
        <v>10322928</v>
      </c>
      <c r="F14" s="1">
        <v>0</v>
      </c>
      <c r="G14" s="1">
        <f>'extraccion humana'!Y14*factores!$B$17</f>
        <v>10322928</v>
      </c>
      <c r="H14" s="1">
        <f>'extraccion humana'!Z14*factores!$B$17</f>
        <v>10322928</v>
      </c>
      <c r="I14" s="1"/>
      <c r="J14" s="10">
        <f t="shared" si="3"/>
        <v>10.322927999999999</v>
      </c>
      <c r="K14" s="10">
        <f t="shared" si="0"/>
        <v>10.322927999999999</v>
      </c>
      <c r="L14" s="10">
        <f t="shared" si="0"/>
        <v>0</v>
      </c>
      <c r="M14" s="10">
        <f t="shared" si="1"/>
        <v>10.322927999999999</v>
      </c>
      <c r="N14" s="10">
        <f t="shared" si="2"/>
        <v>10.322927999999999</v>
      </c>
    </row>
    <row r="15" spans="1:14">
      <c r="A15">
        <v>14</v>
      </c>
      <c r="B15" t="s">
        <v>50</v>
      </c>
      <c r="D15" s="1">
        <f>'extraccion humana'!V15*factores!$B$17</f>
        <v>1789421.7981220656</v>
      </c>
      <c r="E15" s="1">
        <f>'extraccion humana'!W15*factores!$B$17</f>
        <v>1788674.8586854457</v>
      </c>
      <c r="F15" s="1">
        <v>0</v>
      </c>
      <c r="G15" s="1">
        <f>'extraccion humana'!Y15*factores!$B$17</f>
        <v>1786434.0403755868</v>
      </c>
      <c r="H15" s="1">
        <f>'extraccion humana'!Z15*factores!$B$17</f>
        <v>1785062.2238552815</v>
      </c>
      <c r="I15" s="1"/>
      <c r="J15" s="10">
        <f t="shared" si="3"/>
        <v>1.7894217981220657</v>
      </c>
      <c r="K15" s="10">
        <f t="shared" si="0"/>
        <v>1.7886748586854457</v>
      </c>
      <c r="L15" s="10">
        <f t="shared" si="0"/>
        <v>0</v>
      </c>
      <c r="M15" s="10">
        <f t="shared" si="1"/>
        <v>1.7864340403755867</v>
      </c>
      <c r="N15" s="10">
        <f t="shared" si="2"/>
        <v>1.7850622238552816</v>
      </c>
    </row>
    <row r="16" spans="1:14">
      <c r="A16">
        <v>15</v>
      </c>
      <c r="B16" t="s">
        <v>53</v>
      </c>
      <c r="D16" s="1">
        <f>'extraccion humana'!V16*factores!$B$17</f>
        <v>1453536</v>
      </c>
      <c r="E16" s="1">
        <f>'extraccion humana'!W16*factores!$B$17</f>
        <v>1453536</v>
      </c>
      <c r="F16" s="1">
        <v>0</v>
      </c>
      <c r="G16" s="1">
        <f>'extraccion humana'!Y16*factores!$B$17</f>
        <v>1453536</v>
      </c>
      <c r="H16" s="1">
        <f>'extraccion humana'!Z16*factores!$B$17</f>
        <v>1453536</v>
      </c>
      <c r="I16" s="1"/>
      <c r="J16" s="10">
        <f t="shared" si="3"/>
        <v>1.4535359999999999</v>
      </c>
      <c r="K16" s="10">
        <f t="shared" si="0"/>
        <v>1.4535359999999999</v>
      </c>
      <c r="L16" s="10">
        <f t="shared" si="0"/>
        <v>0</v>
      </c>
      <c r="M16" s="10">
        <f t="shared" si="1"/>
        <v>1.4535359999999999</v>
      </c>
      <c r="N16" s="10">
        <f t="shared" si="2"/>
        <v>1.4535359999999999</v>
      </c>
    </row>
    <row r="17" spans="1:14">
      <c r="A17">
        <v>16</v>
      </c>
      <c r="B17" t="s">
        <v>51</v>
      </c>
      <c r="D17" s="1">
        <f>'extraccion humana'!V17*factores!$B$17</f>
        <v>694134</v>
      </c>
      <c r="E17" s="1">
        <f>'extraccion humana'!W17*factores!$B$17</f>
        <v>694134</v>
      </c>
      <c r="F17" s="1">
        <v>0</v>
      </c>
      <c r="G17" s="1">
        <f>'extraccion humana'!Y17*factores!$B$17</f>
        <v>694134</v>
      </c>
      <c r="H17" s="1">
        <f>'extraccion humana'!Z17*factores!$B$17</f>
        <v>694134</v>
      </c>
      <c r="I17" s="1"/>
      <c r="J17" s="10">
        <f t="shared" si="3"/>
        <v>0.69413400000000003</v>
      </c>
      <c r="K17" s="10">
        <f t="shared" si="0"/>
        <v>0.69413400000000003</v>
      </c>
      <c r="L17" s="10">
        <f t="shared" si="0"/>
        <v>0</v>
      </c>
      <c r="M17" s="10">
        <f t="shared" si="1"/>
        <v>0.69413400000000003</v>
      </c>
      <c r="N17" s="10">
        <f t="shared" si="2"/>
        <v>0.69413400000000003</v>
      </c>
    </row>
    <row r="18" spans="1:14">
      <c r="A18">
        <v>17</v>
      </c>
      <c r="B18" t="s">
        <v>52</v>
      </c>
      <c r="D18" s="1">
        <f>'extraccion humana'!V18*factores!$B$17</f>
        <v>2427264</v>
      </c>
      <c r="E18" s="1">
        <f>'extraccion humana'!W18*factores!$B$17</f>
        <v>2427264</v>
      </c>
      <c r="F18" s="1">
        <v>0</v>
      </c>
      <c r="G18" s="1">
        <f>'extraccion humana'!Y18*factores!$B$17</f>
        <v>2427264</v>
      </c>
      <c r="H18" s="1">
        <f>'extraccion humana'!Z18*factores!$B$17</f>
        <v>2427264</v>
      </c>
      <c r="I18" s="1"/>
      <c r="J18" s="10">
        <f t="shared" si="3"/>
        <v>2.4272640000000001</v>
      </c>
      <c r="K18" s="10">
        <f t="shared" si="3"/>
        <v>2.4272640000000001</v>
      </c>
      <c r="L18" s="10">
        <f t="shared" si="3"/>
        <v>0</v>
      </c>
      <c r="M18" s="10">
        <f t="shared" ref="M18:N37" si="4">G18/1000000</f>
        <v>2.4272640000000001</v>
      </c>
      <c r="N18" s="10">
        <f t="shared" si="4"/>
        <v>2.4272640000000001</v>
      </c>
    </row>
    <row r="19" spans="1:14">
      <c r="A19">
        <v>18</v>
      </c>
      <c r="B19" t="s">
        <v>86</v>
      </c>
      <c r="D19" s="1">
        <f>'extraccion humana'!V19*factores!$B$17</f>
        <v>396255371.91924882</v>
      </c>
      <c r="E19" s="1">
        <f>'extraccion humana'!W19*factores!$B$17</f>
        <v>396254376</v>
      </c>
      <c r="F19" s="1">
        <v>0</v>
      </c>
      <c r="G19" s="1">
        <f>'extraccion humana'!Y19*factores!$B$17</f>
        <v>396254376</v>
      </c>
      <c r="H19" s="1">
        <f>'extraccion humana'!Z19*factores!$B$17</f>
        <v>396254183.28962535</v>
      </c>
      <c r="I19" s="1"/>
      <c r="J19" s="10">
        <f t="shared" si="3"/>
        <v>396.25537191924883</v>
      </c>
      <c r="K19" s="10">
        <f t="shared" si="3"/>
        <v>396.25437599999998</v>
      </c>
      <c r="L19" s="10">
        <f t="shared" si="3"/>
        <v>0</v>
      </c>
      <c r="M19" s="10">
        <f t="shared" si="4"/>
        <v>396.25437599999998</v>
      </c>
      <c r="N19" s="10">
        <f t="shared" si="4"/>
        <v>396.25418328962536</v>
      </c>
    </row>
    <row r="20" spans="1:14">
      <c r="A20">
        <v>19</v>
      </c>
      <c r="B20" t="s">
        <v>87</v>
      </c>
      <c r="D20" s="1">
        <f>'extraccion humana'!V20*factores!$B$17</f>
        <v>5941152</v>
      </c>
      <c r="E20" s="1">
        <f>'extraccion humana'!W20*factores!$B$17</f>
        <v>5941152</v>
      </c>
      <c r="F20" s="1">
        <v>0</v>
      </c>
      <c r="G20" s="1">
        <f>'extraccion humana'!Y20*factores!$B$17</f>
        <v>5941152</v>
      </c>
      <c r="H20" s="1">
        <f>'extraccion humana'!Z20*factores!$B$17</f>
        <v>5941152</v>
      </c>
      <c r="I20" s="1"/>
      <c r="J20" s="10">
        <f t="shared" si="3"/>
        <v>5.9411519999999998</v>
      </c>
      <c r="K20" s="10">
        <f t="shared" si="3"/>
        <v>5.9411519999999998</v>
      </c>
      <c r="L20" s="10">
        <f t="shared" si="3"/>
        <v>0</v>
      </c>
      <c r="M20" s="10">
        <f t="shared" si="4"/>
        <v>5.9411519999999998</v>
      </c>
      <c r="N20" s="10">
        <f t="shared" si="4"/>
        <v>5.9411519999999998</v>
      </c>
    </row>
    <row r="21" spans="1:14">
      <c r="A21">
        <v>20</v>
      </c>
      <c r="B21" t="s">
        <v>88</v>
      </c>
      <c r="D21" s="1">
        <f>'extraccion humana'!V21*factores!$B$17</f>
        <v>1568693.9596244129</v>
      </c>
      <c r="E21" s="1">
        <f>'extraccion humana'!W21*factores!$B$17</f>
        <v>1568196</v>
      </c>
      <c r="F21" s="1">
        <v>0</v>
      </c>
      <c r="G21" s="1">
        <f>'extraccion humana'!Y21*factores!$B$17</f>
        <v>1568196</v>
      </c>
      <c r="H21" s="1">
        <f>'extraccion humana'!Z21*factores!$B$17</f>
        <v>1568196</v>
      </c>
      <c r="I21" s="1"/>
      <c r="J21" s="10">
        <f t="shared" si="3"/>
        <v>1.5686939596244129</v>
      </c>
      <c r="K21" s="10">
        <f t="shared" si="3"/>
        <v>1.5681959999999999</v>
      </c>
      <c r="L21" s="10">
        <f t="shared" si="3"/>
        <v>0</v>
      </c>
      <c r="M21" s="10">
        <f t="shared" si="4"/>
        <v>1.5681959999999999</v>
      </c>
      <c r="N21" s="10">
        <f t="shared" si="4"/>
        <v>1.5681959999999999</v>
      </c>
    </row>
    <row r="22" spans="1:14">
      <c r="A22">
        <v>21</v>
      </c>
      <c r="B22" t="s">
        <v>56</v>
      </c>
      <c r="D22" s="1">
        <f>'extraccion humana'!V22*factores!$B$17</f>
        <v>1081332</v>
      </c>
      <c r="E22" s="1">
        <f>'extraccion humana'!W22*factores!$B$17</f>
        <v>1081332</v>
      </c>
      <c r="F22" s="1">
        <v>0</v>
      </c>
      <c r="G22" s="1">
        <f>'extraccion humana'!Y22*factores!$B$17</f>
        <v>1081332</v>
      </c>
      <c r="H22" s="1">
        <f>'extraccion humana'!Z22*factores!$B$17</f>
        <v>1081332</v>
      </c>
      <c r="I22" s="1"/>
      <c r="J22" s="10">
        <f t="shared" si="3"/>
        <v>1.081332</v>
      </c>
      <c r="K22" s="10">
        <f t="shared" si="3"/>
        <v>1.081332</v>
      </c>
      <c r="L22" s="10">
        <f t="shared" si="3"/>
        <v>0</v>
      </c>
      <c r="M22" s="10">
        <f t="shared" si="4"/>
        <v>1.081332</v>
      </c>
      <c r="N22" s="10">
        <f t="shared" si="4"/>
        <v>1.081332</v>
      </c>
    </row>
    <row r="23" spans="1:14">
      <c r="A23">
        <v>22</v>
      </c>
      <c r="B23" t="s">
        <v>89</v>
      </c>
      <c r="D23" s="1">
        <f>'extraccion humana'!V23*factores!$B$17</f>
        <v>3528</v>
      </c>
      <c r="E23" s="1">
        <f>'extraccion humana'!W23*factores!$B$17</f>
        <v>3528</v>
      </c>
      <c r="F23" s="1">
        <v>0</v>
      </c>
      <c r="G23" s="1">
        <f>'extraccion humana'!Y23*factores!$B$17</f>
        <v>3528</v>
      </c>
      <c r="H23" s="1">
        <f>'extraccion humana'!Z23*factores!$B$17</f>
        <v>3329.3141098591545</v>
      </c>
      <c r="I23" s="1"/>
      <c r="J23" s="10">
        <f t="shared" si="3"/>
        <v>3.5279999999999999E-3</v>
      </c>
      <c r="K23" s="10">
        <f t="shared" si="3"/>
        <v>3.5279999999999999E-3</v>
      </c>
      <c r="L23" s="10">
        <f t="shared" si="3"/>
        <v>0</v>
      </c>
      <c r="M23" s="10">
        <f t="shared" si="4"/>
        <v>3.5279999999999999E-3</v>
      </c>
      <c r="N23" s="10">
        <f t="shared" si="4"/>
        <v>3.3293141098591546E-3</v>
      </c>
    </row>
    <row r="24" spans="1:14">
      <c r="A24">
        <v>23</v>
      </c>
      <c r="B24" t="s">
        <v>58</v>
      </c>
      <c r="D24" s="1">
        <f>'extraccion humana'!V24*factores!$B$17</f>
        <v>310080.32999999996</v>
      </c>
      <c r="E24" s="1">
        <f>'extraccion humana'!W24*factores!$B$17</f>
        <v>310080.32999999996</v>
      </c>
      <c r="F24" s="1">
        <v>0</v>
      </c>
      <c r="G24" s="1">
        <f>'extraccion humana'!Y24*factores!$B$17</f>
        <v>310080.32999999996</v>
      </c>
      <c r="H24" s="1">
        <f>'extraccion humana'!Z24*factores!$B$17</f>
        <v>310080.32999999996</v>
      </c>
      <c r="I24" s="1"/>
      <c r="J24" s="10">
        <f t="shared" si="3"/>
        <v>0.31008032999999996</v>
      </c>
      <c r="K24" s="10">
        <f t="shared" si="3"/>
        <v>0.31008032999999996</v>
      </c>
      <c r="L24" s="10">
        <f t="shared" si="3"/>
        <v>0</v>
      </c>
      <c r="M24" s="10">
        <f t="shared" si="4"/>
        <v>0.31008032999999996</v>
      </c>
      <c r="N24" s="10">
        <f t="shared" si="4"/>
        <v>0.31008032999999996</v>
      </c>
    </row>
    <row r="25" spans="1:14">
      <c r="A25">
        <v>24</v>
      </c>
      <c r="B25" t="s">
        <v>59</v>
      </c>
      <c r="D25" s="1">
        <f>'extraccion humana'!V25*factores!$B$17</f>
        <v>447174</v>
      </c>
      <c r="E25" s="1">
        <f>'extraccion humana'!W25*factores!$B$17</f>
        <v>447174</v>
      </c>
      <c r="F25" s="1">
        <v>0</v>
      </c>
      <c r="G25" s="1">
        <f>'extraccion humana'!Y25*factores!$B$17</f>
        <v>447174</v>
      </c>
      <c r="H25" s="1">
        <f>'extraccion humana'!Z25*factores!$B$17</f>
        <v>447174</v>
      </c>
      <c r="I25" s="1"/>
      <c r="J25" s="10">
        <f t="shared" si="3"/>
        <v>0.44717400000000002</v>
      </c>
      <c r="K25" s="10">
        <f t="shared" si="3"/>
        <v>0.44717400000000002</v>
      </c>
      <c r="L25" s="10">
        <f t="shared" si="3"/>
        <v>0</v>
      </c>
      <c r="M25" s="10">
        <f t="shared" si="4"/>
        <v>0.44717400000000002</v>
      </c>
      <c r="N25" s="10">
        <f t="shared" si="4"/>
        <v>0.44717400000000002</v>
      </c>
    </row>
    <row r="26" spans="1:14">
      <c r="A26">
        <v>25</v>
      </c>
      <c r="B26" t="s">
        <v>60</v>
      </c>
      <c r="D26" s="1">
        <f>'extraccion humana'!V26*factores!$B$17</f>
        <v>1069866</v>
      </c>
      <c r="E26" s="1">
        <f>'extraccion humana'!W26*factores!$B$17</f>
        <v>1069866</v>
      </c>
      <c r="F26" s="1">
        <v>0</v>
      </c>
      <c r="G26" s="1">
        <f>'extraccion humana'!Y26*factores!$B$17</f>
        <v>1069866</v>
      </c>
      <c r="H26" s="1">
        <f>'extraccion humana'!Z26*factores!$B$17</f>
        <v>1069866</v>
      </c>
      <c r="I26" s="1"/>
      <c r="J26" s="10">
        <f t="shared" si="3"/>
        <v>1.069866</v>
      </c>
      <c r="K26" s="10">
        <f t="shared" si="3"/>
        <v>1.069866</v>
      </c>
      <c r="L26" s="10">
        <f t="shared" si="3"/>
        <v>0</v>
      </c>
      <c r="M26" s="10">
        <f t="shared" si="4"/>
        <v>1.069866</v>
      </c>
      <c r="N26" s="10">
        <f t="shared" si="4"/>
        <v>1.069866</v>
      </c>
    </row>
    <row r="27" spans="1:14">
      <c r="A27">
        <v>26</v>
      </c>
      <c r="B27" t="s">
        <v>90</v>
      </c>
      <c r="D27" s="1">
        <f>'extraccion humana'!V27*factores!$B$17</f>
        <v>2795813.1521126758</v>
      </c>
      <c r="E27" s="1">
        <f>'extraccion humana'!W27*factores!$B$17</f>
        <v>2792327.4347417844</v>
      </c>
      <c r="F27" s="1">
        <v>0</v>
      </c>
      <c r="G27" s="1">
        <f>'extraccion humana'!Y27*factores!$B$17</f>
        <v>2785356</v>
      </c>
      <c r="H27" s="1">
        <f>'extraccion humana'!Z27*factores!$B$17</f>
        <v>2785356</v>
      </c>
      <c r="I27" s="1"/>
      <c r="J27" s="10">
        <f t="shared" si="3"/>
        <v>2.7958131521126757</v>
      </c>
      <c r="K27" s="10">
        <f t="shared" si="3"/>
        <v>2.7923274347417841</v>
      </c>
      <c r="L27" s="10">
        <f t="shared" si="3"/>
        <v>0</v>
      </c>
      <c r="M27" s="10">
        <f t="shared" si="4"/>
        <v>2.7853560000000002</v>
      </c>
      <c r="N27" s="10">
        <f t="shared" si="4"/>
        <v>2.7853560000000002</v>
      </c>
    </row>
    <row r="28" spans="1:14">
      <c r="A28">
        <v>27</v>
      </c>
      <c r="B28" t="s">
        <v>62</v>
      </c>
      <c r="D28" s="1">
        <f>'extraccion humana'!V28*factores!$B$17</f>
        <v>17752668.989671361</v>
      </c>
      <c r="E28" s="1">
        <f>'extraccion humana'!W28*factores!$B$17</f>
        <v>16965643.803286385</v>
      </c>
      <c r="F28" s="1">
        <v>0</v>
      </c>
      <c r="G28" s="1">
        <f>'extraccion humana'!Y28*factores!$B$17</f>
        <v>14632951.942723004</v>
      </c>
      <c r="H28" s="1">
        <f>'extraccion humana'!Z28*factores!$B$17</f>
        <v>13063496.118917605</v>
      </c>
      <c r="I28" s="1"/>
      <c r="J28" s="10">
        <f t="shared" si="3"/>
        <v>17.75266898967136</v>
      </c>
      <c r="K28" s="10">
        <f t="shared" si="3"/>
        <v>16.965643803286383</v>
      </c>
      <c r="L28" s="10">
        <f t="shared" si="3"/>
        <v>0</v>
      </c>
      <c r="M28" s="10">
        <f t="shared" si="4"/>
        <v>14.632951942723004</v>
      </c>
      <c r="N28" s="10">
        <f t="shared" si="4"/>
        <v>13.063496118917605</v>
      </c>
    </row>
    <row r="29" spans="1:14">
      <c r="A29">
        <v>28</v>
      </c>
      <c r="B29" t="s">
        <v>91</v>
      </c>
      <c r="D29" s="1">
        <f>'extraccion humana'!V29*factores!$B$17</f>
        <v>1484491.4624413145</v>
      </c>
      <c r="E29" s="1">
        <f>'extraccion humana'!W29*factores!$B$17</f>
        <v>1350042.3638497654</v>
      </c>
      <c r="F29" s="1">
        <v>0</v>
      </c>
      <c r="G29" s="1">
        <f>'extraccion humana'!Y29*factores!$B$17</f>
        <v>1031099.2244131454</v>
      </c>
      <c r="H29" s="1">
        <f>'extraccion humana'!Z29*factores!$B$17</f>
        <v>910976.48646091553</v>
      </c>
      <c r="I29" s="1"/>
      <c r="J29" s="10">
        <f t="shared" si="3"/>
        <v>1.4844914624413146</v>
      </c>
      <c r="K29" s="10">
        <f t="shared" si="3"/>
        <v>1.3500423638497654</v>
      </c>
      <c r="L29" s="10">
        <f t="shared" si="3"/>
        <v>0</v>
      </c>
      <c r="M29" s="10">
        <f t="shared" si="4"/>
        <v>1.0310992244131454</v>
      </c>
      <c r="N29" s="10">
        <f t="shared" si="4"/>
        <v>0.91097648646091556</v>
      </c>
    </row>
    <row r="30" spans="1:14">
      <c r="A30">
        <v>29</v>
      </c>
      <c r="B30" t="s">
        <v>92</v>
      </c>
      <c r="D30" s="1">
        <f>'extraccion humana'!V30*factores!$B$17</f>
        <v>1477856.1723004696</v>
      </c>
      <c r="E30" s="1">
        <f>'extraccion humana'!W30*factores!$B$17</f>
        <v>1469888.8183098591</v>
      </c>
      <c r="F30" s="1">
        <v>0</v>
      </c>
      <c r="G30" s="1">
        <f>'extraccion humana'!Y30*factores!$B$17</f>
        <v>1465656.1615023476</v>
      </c>
      <c r="H30" s="1">
        <f>'extraccion humana'!Z30*factores!$B$17</f>
        <v>1465656.1615023476</v>
      </c>
      <c r="I30" s="1"/>
      <c r="J30" s="10">
        <f t="shared" si="3"/>
        <v>1.4778561723004695</v>
      </c>
      <c r="K30" s="10">
        <f t="shared" si="3"/>
        <v>1.4698888183098591</v>
      </c>
      <c r="L30" s="10">
        <f t="shared" si="3"/>
        <v>0</v>
      </c>
      <c r="M30" s="10">
        <f t="shared" si="4"/>
        <v>1.4656561615023476</v>
      </c>
      <c r="N30" s="10">
        <f t="shared" si="4"/>
        <v>1.4656561615023476</v>
      </c>
    </row>
    <row r="31" spans="1:14">
      <c r="A31">
        <v>30</v>
      </c>
      <c r="B31" t="s">
        <v>93</v>
      </c>
      <c r="D31" s="1">
        <f>'extraccion humana'!V31*factores!$B$17</f>
        <v>578705.91924882622</v>
      </c>
      <c r="E31" s="1">
        <f>'extraccion humana'!W31*factores!$B$17</f>
        <v>577710</v>
      </c>
      <c r="F31" s="1">
        <v>0</v>
      </c>
      <c r="G31" s="1">
        <f>'extraccion humana'!Y31*factores!$B$17</f>
        <v>577710</v>
      </c>
      <c r="H31" s="1">
        <f>'extraccion humana'!Z31*factores!$B$17</f>
        <v>577710</v>
      </c>
      <c r="I31" s="1"/>
      <c r="J31" s="10">
        <f t="shared" si="3"/>
        <v>0.57870591924882619</v>
      </c>
      <c r="K31" s="10">
        <f t="shared" si="3"/>
        <v>0.57770999999999995</v>
      </c>
      <c r="L31" s="10">
        <f t="shared" si="3"/>
        <v>0</v>
      </c>
      <c r="M31" s="10">
        <f t="shared" si="4"/>
        <v>0.57770999999999995</v>
      </c>
      <c r="N31" s="10">
        <f t="shared" si="4"/>
        <v>0.57770999999999995</v>
      </c>
    </row>
    <row r="32" spans="1:14">
      <c r="A32">
        <v>31</v>
      </c>
      <c r="B32" t="s">
        <v>67</v>
      </c>
      <c r="D32" s="1">
        <f>'extraccion humana'!V32*factores!$B$17</f>
        <v>37015776</v>
      </c>
      <c r="E32" s="1">
        <f>'extraccion humana'!W32*factores!$B$17</f>
        <v>37015776</v>
      </c>
      <c r="F32" s="1">
        <v>0</v>
      </c>
      <c r="G32" s="1">
        <f>'extraccion humana'!Y32*factores!$B$17</f>
        <v>37015776</v>
      </c>
      <c r="H32" s="1">
        <f>'extraccion humana'!Z32*factores!$B$17</f>
        <v>37015776</v>
      </c>
      <c r="I32" s="1"/>
      <c r="J32" s="10">
        <f t="shared" si="3"/>
        <v>37.015776000000002</v>
      </c>
      <c r="K32" s="10">
        <f t="shared" si="3"/>
        <v>37.015776000000002</v>
      </c>
      <c r="L32" s="10">
        <f t="shared" si="3"/>
        <v>0</v>
      </c>
      <c r="M32" s="10">
        <f t="shared" si="4"/>
        <v>37.015776000000002</v>
      </c>
      <c r="N32" s="10">
        <f t="shared" si="4"/>
        <v>37.015776000000002</v>
      </c>
    </row>
    <row r="33" spans="1:14">
      <c r="A33">
        <v>32</v>
      </c>
      <c r="B33" t="s">
        <v>68</v>
      </c>
      <c r="D33" s="1">
        <f>'extraccion humana'!V33*factores!$B$17</f>
        <v>2233224</v>
      </c>
      <c r="E33" s="1">
        <f>'extraccion humana'!W33*factores!$B$17</f>
        <v>2233224</v>
      </c>
      <c r="F33" s="1">
        <v>0</v>
      </c>
      <c r="G33" s="1">
        <f>'extraccion humana'!Y33*factores!$B$17</f>
        <v>2233224</v>
      </c>
      <c r="H33" s="1">
        <f>'extraccion humana'!Z33*factores!$B$17</f>
        <v>2233224</v>
      </c>
      <c r="I33" s="1"/>
      <c r="J33" s="10">
        <f t="shared" si="3"/>
        <v>2.2332239999999999</v>
      </c>
      <c r="K33" s="10">
        <f t="shared" si="3"/>
        <v>2.2332239999999999</v>
      </c>
      <c r="L33" s="10">
        <f t="shared" si="3"/>
        <v>0</v>
      </c>
      <c r="M33" s="10">
        <f t="shared" si="4"/>
        <v>2.2332239999999999</v>
      </c>
      <c r="N33" s="10">
        <f t="shared" si="4"/>
        <v>2.2332239999999999</v>
      </c>
    </row>
    <row r="34" spans="1:14">
      <c r="A34">
        <v>33</v>
      </c>
      <c r="B34" t="s">
        <v>94</v>
      </c>
      <c r="D34" s="1">
        <f>'extraccion humana'!V34*factores!$B$17</f>
        <v>1475921.6615023476</v>
      </c>
      <c r="E34" s="1">
        <f>'extraccion humana'!W34*factores!$B$17</f>
        <v>1237150.0215962441</v>
      </c>
      <c r="F34" s="1">
        <v>0</v>
      </c>
      <c r="G34" s="1">
        <f>'extraccion humana'!Y34*factores!$B$17</f>
        <v>1080541.7197183098</v>
      </c>
      <c r="H34" s="1">
        <f>'extraccion humana'!Z34*factores!$B$17</f>
        <v>867913.63233938953</v>
      </c>
      <c r="I34" s="1"/>
      <c r="J34" s="10">
        <f t="shared" si="3"/>
        <v>1.4759216615023476</v>
      </c>
      <c r="K34" s="10">
        <f t="shared" si="3"/>
        <v>1.2371500215962441</v>
      </c>
      <c r="L34" s="10">
        <f t="shared" si="3"/>
        <v>0</v>
      </c>
      <c r="M34" s="10">
        <f t="shared" si="4"/>
        <v>1.0805417197183098</v>
      </c>
      <c r="N34" s="10">
        <f t="shared" si="4"/>
        <v>0.86791363233938956</v>
      </c>
    </row>
    <row r="35" spans="1:14">
      <c r="A35">
        <v>34</v>
      </c>
      <c r="B35" t="s">
        <v>70</v>
      </c>
      <c r="D35" s="1">
        <f>'extraccion humana'!V35*factores!$B$17</f>
        <v>23885442</v>
      </c>
      <c r="E35" s="1">
        <f>'extraccion humana'!W35*factores!$B$17</f>
        <v>23885442</v>
      </c>
      <c r="F35" s="1">
        <v>0</v>
      </c>
      <c r="G35" s="1">
        <f>'extraccion humana'!Y35*factores!$B$17</f>
        <v>23885442</v>
      </c>
      <c r="H35" s="1">
        <f>'extraccion humana'!Z35*factores!$B$17</f>
        <v>23885442</v>
      </c>
      <c r="I35" s="1"/>
      <c r="J35" s="10">
        <f t="shared" si="3"/>
        <v>23.885442000000001</v>
      </c>
      <c r="K35" s="10">
        <f t="shared" si="3"/>
        <v>23.885442000000001</v>
      </c>
      <c r="L35" s="10">
        <f t="shared" si="3"/>
        <v>0</v>
      </c>
      <c r="M35" s="10">
        <f t="shared" si="4"/>
        <v>23.885442000000001</v>
      </c>
      <c r="N35" s="10">
        <f t="shared" si="4"/>
        <v>23.885442000000001</v>
      </c>
    </row>
    <row r="36" spans="1:14">
      <c r="A36">
        <v>35</v>
      </c>
      <c r="B36" t="s">
        <v>71</v>
      </c>
      <c r="D36" s="1">
        <f>'extraccion humana'!V36*factores!$B$17</f>
        <v>378378</v>
      </c>
      <c r="E36" s="1">
        <f>'extraccion humana'!W36*factores!$B$17</f>
        <v>378378</v>
      </c>
      <c r="F36" s="1">
        <v>0</v>
      </c>
      <c r="G36" s="1">
        <f>'extraccion humana'!Y36*factores!$B$17</f>
        <v>378378</v>
      </c>
      <c r="H36" s="1">
        <f>'extraccion humana'!Z36*factores!$B$17</f>
        <v>378378</v>
      </c>
      <c r="I36" s="1"/>
      <c r="J36" s="10">
        <f t="shared" si="3"/>
        <v>0.37837799999999999</v>
      </c>
      <c r="K36" s="10">
        <f t="shared" si="3"/>
        <v>0.37837799999999999</v>
      </c>
      <c r="L36" s="10">
        <f t="shared" si="3"/>
        <v>0</v>
      </c>
      <c r="M36" s="10">
        <f t="shared" si="4"/>
        <v>0.37837799999999999</v>
      </c>
      <c r="N36" s="10">
        <f t="shared" si="4"/>
        <v>0.37837799999999999</v>
      </c>
    </row>
    <row r="37" spans="1:14">
      <c r="A37">
        <v>36</v>
      </c>
      <c r="B37" t="s">
        <v>72</v>
      </c>
      <c r="D37" s="1">
        <f>'extraccion humana'!V37*factores!$B$17</f>
        <v>66083850</v>
      </c>
      <c r="E37" s="1">
        <f>'extraccion humana'!W37*factores!$B$17</f>
        <v>66083850</v>
      </c>
      <c r="F37" s="1">
        <v>0</v>
      </c>
      <c r="G37" s="1">
        <f>'extraccion humana'!Y37*factores!$B$17</f>
        <v>66083850</v>
      </c>
      <c r="H37" s="1">
        <f>'extraccion humana'!Z37*factores!$B$17</f>
        <v>66083850</v>
      </c>
      <c r="I37" s="1"/>
      <c r="J37" s="10">
        <f t="shared" si="3"/>
        <v>66.083849999999998</v>
      </c>
      <c r="K37" s="10">
        <f t="shared" si="3"/>
        <v>66.083849999999998</v>
      </c>
      <c r="L37" s="10"/>
      <c r="M37" s="10">
        <f t="shared" si="4"/>
        <v>66.083849999999998</v>
      </c>
      <c r="N37" s="10">
        <f t="shared" si="4"/>
        <v>66.083849999999998</v>
      </c>
    </row>
    <row r="39" spans="1:14">
      <c r="J39" s="7"/>
      <c r="K39" s="7"/>
      <c r="L39" s="7"/>
      <c r="M39" s="7"/>
      <c r="N39" s="7"/>
    </row>
    <row r="40" spans="1:14">
      <c r="J40" s="7"/>
      <c r="K40" s="7"/>
      <c r="L40" s="7"/>
      <c r="M40" s="7"/>
      <c r="N40" s="7"/>
    </row>
    <row r="41" spans="1:14">
      <c r="J41" s="7"/>
      <c r="K41" s="7"/>
      <c r="L41" s="7"/>
      <c r="M41" s="7"/>
      <c r="N41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7"/>
  <sheetViews>
    <sheetView topLeftCell="A8" zoomScale="130" zoomScaleNormal="130" workbookViewId="0">
      <selection activeCell="B38" sqref="B38"/>
    </sheetView>
  </sheetViews>
  <sheetFormatPr defaultColWidth="11.42578125" defaultRowHeight="15"/>
  <cols>
    <col min="2" max="2" width="18.140625" bestFit="1" customWidth="1"/>
    <col min="3" max="4" width="12.5703125" bestFit="1" customWidth="1"/>
    <col min="5" max="7" width="13.5703125" bestFit="1" customWidth="1"/>
    <col min="8" max="8" width="5.85546875" customWidth="1"/>
    <col min="14" max="14" width="17.85546875" customWidth="1"/>
    <col min="15" max="15" width="7.42578125" customWidth="1"/>
    <col min="16" max="16" width="8" customWidth="1"/>
  </cols>
  <sheetData>
    <row r="1" spans="1:22">
      <c r="A1" s="6" t="s">
        <v>0</v>
      </c>
      <c r="B1" s="6" t="s">
        <v>33</v>
      </c>
      <c r="C1">
        <v>2017</v>
      </c>
      <c r="D1">
        <v>2018</v>
      </c>
      <c r="E1">
        <v>2019</v>
      </c>
      <c r="F1">
        <v>2020</v>
      </c>
      <c r="G1">
        <v>2021</v>
      </c>
      <c r="H1" t="s">
        <v>16</v>
      </c>
      <c r="I1">
        <v>2017</v>
      </c>
      <c r="J1">
        <v>2018</v>
      </c>
      <c r="K1">
        <v>2019</v>
      </c>
      <c r="L1">
        <v>2020</v>
      </c>
      <c r="M1">
        <v>2021</v>
      </c>
      <c r="N1" t="s">
        <v>95</v>
      </c>
      <c r="O1" t="s">
        <v>96</v>
      </c>
      <c r="P1">
        <v>2017</v>
      </c>
      <c r="Q1">
        <v>2018</v>
      </c>
      <c r="R1">
        <v>2019</v>
      </c>
      <c r="S1">
        <v>2020</v>
      </c>
      <c r="T1">
        <v>2021</v>
      </c>
    </row>
    <row r="2" spans="1:22">
      <c r="A2">
        <v>1</v>
      </c>
      <c r="B2" t="s">
        <v>37</v>
      </c>
      <c r="C2" s="7">
        <v>6.6360679084333007</v>
      </c>
      <c r="D2" s="7">
        <v>4.9458736586854455</v>
      </c>
      <c r="E2" s="7">
        <v>9.3179999999999996</v>
      </c>
      <c r="F2" s="7">
        <v>8.7831468000000008</v>
      </c>
      <c r="G2" s="7">
        <v>10.987700139141035</v>
      </c>
      <c r="I2">
        <v>0.42911669612633829</v>
      </c>
      <c r="J2">
        <v>0.31982146553627533</v>
      </c>
      <c r="K2">
        <v>0.60254196154680739</v>
      </c>
      <c r="L2">
        <v>0.56795605295402074</v>
      </c>
      <c r="M2">
        <v>0.71051195478924312</v>
      </c>
      <c r="N2">
        <v>7.0095861729496347</v>
      </c>
      <c r="P2" s="7">
        <f t="shared" ref="P2:P14" si="0">(I2/$V$3)*100</f>
        <v>6.1218549217972731</v>
      </c>
      <c r="Q2" s="7">
        <f t="shared" ref="Q2:Q14" si="1">(J2/$V$3)*100</f>
        <v>4.5626297707913679</v>
      </c>
      <c r="R2" s="7">
        <f t="shared" ref="R2:R14" si="2">(K2/$V$3)*100</f>
        <v>8.5959705277901968</v>
      </c>
      <c r="S2" s="7">
        <f t="shared" ref="S2:S14" si="3">(L2/$V$3)*100</f>
        <v>8.1025618194950404</v>
      </c>
      <c r="T2" s="7">
        <f t="shared" ref="T2:T14" si="4">(M2/$V$3)*100</f>
        <v>10.13628960766823</v>
      </c>
      <c r="V2" s="9">
        <f>MAX(I2:M37)</f>
        <v>6.37235106631785</v>
      </c>
    </row>
    <row r="3" spans="1:22">
      <c r="A3">
        <v>2</v>
      </c>
      <c r="B3" t="s">
        <v>38</v>
      </c>
      <c r="C3" s="7">
        <v>192.96223581517577</v>
      </c>
      <c r="D3" s="7">
        <v>143.95652275962439</v>
      </c>
      <c r="E3" s="7">
        <v>271.30799999999999</v>
      </c>
      <c r="F3" s="7">
        <v>255.73601664992171</v>
      </c>
      <c r="G3" s="7">
        <v>319.54320856432349</v>
      </c>
      <c r="I3">
        <v>1.2021792723724094</v>
      </c>
      <c r="J3">
        <v>0.89686744690391262</v>
      </c>
      <c r="K3">
        <v>1.6902833481947159</v>
      </c>
      <c r="L3">
        <v>1.5932679112927346</v>
      </c>
      <c r="M3">
        <v>1.9907948326808909</v>
      </c>
      <c r="N3">
        <v>7.0095861729496347</v>
      </c>
      <c r="P3" s="7">
        <f t="shared" si="0"/>
        <v>17.150502793041948</v>
      </c>
      <c r="Q3" s="7">
        <f t="shared" si="1"/>
        <v>12.794870121790808</v>
      </c>
      <c r="R3" s="7">
        <f t="shared" si="2"/>
        <v>24.113882139256795</v>
      </c>
      <c r="S3" s="7">
        <f t="shared" si="3"/>
        <v>22.729842703713953</v>
      </c>
      <c r="T3" s="7">
        <f t="shared" si="4"/>
        <v>28.401032294366736</v>
      </c>
      <c r="V3">
        <f>V2+(V2*0.1)</f>
        <v>7.0095861729496347</v>
      </c>
    </row>
    <row r="4" spans="1:22">
      <c r="A4">
        <v>3</v>
      </c>
      <c r="B4" t="s">
        <v>39</v>
      </c>
      <c r="C4" s="7">
        <v>985.43788162596002</v>
      </c>
      <c r="D4" s="7">
        <v>735.17760539999995</v>
      </c>
      <c r="E4" s="7">
        <v>1385.559</v>
      </c>
      <c r="F4" s="7">
        <v>1306.0279133999995</v>
      </c>
      <c r="G4" s="7">
        <v>1631.8830693740397</v>
      </c>
      <c r="I4">
        <v>3.8480429472057156</v>
      </c>
      <c r="J4">
        <v>2.8707999277795677</v>
      </c>
      <c r="K4">
        <v>5.4104785672438149</v>
      </c>
      <c r="L4">
        <v>5.0999170974840178</v>
      </c>
      <c r="M4">
        <v>6.37235106631785</v>
      </c>
      <c r="N4">
        <v>7.0095861729496347</v>
      </c>
      <c r="P4" s="7">
        <f t="shared" si="0"/>
        <v>54.896863413356947</v>
      </c>
      <c r="Q4" s="7">
        <f t="shared" si="1"/>
        <v>40.955341113547291</v>
      </c>
      <c r="R4" s="7">
        <f t="shared" si="2"/>
        <v>77.186847179697125</v>
      </c>
      <c r="S4" s="7">
        <f t="shared" si="3"/>
        <v>72.756322151582481</v>
      </c>
      <c r="T4" s="7">
        <f t="shared" si="4"/>
        <v>90.909090909090921</v>
      </c>
    </row>
    <row r="5" spans="1:22">
      <c r="A5">
        <v>4</v>
      </c>
      <c r="B5" t="s">
        <v>40</v>
      </c>
      <c r="C5" s="7">
        <v>3.7770784960244126</v>
      </c>
      <c r="D5" s="7">
        <v>2.8174860000000002</v>
      </c>
      <c r="E5" s="7">
        <v>5.31</v>
      </c>
      <c r="F5" s="7">
        <v>5.0052060000000003</v>
      </c>
      <c r="G5" s="7">
        <v>6.2540094636000001</v>
      </c>
      <c r="I5">
        <v>0.35362379875555927</v>
      </c>
      <c r="J5">
        <v>0.26378326616968623</v>
      </c>
      <c r="K5">
        <v>0.49714147412304222</v>
      </c>
      <c r="L5">
        <v>0.46860555350837957</v>
      </c>
      <c r="M5">
        <v>0.58552306665038811</v>
      </c>
      <c r="N5">
        <v>7.0095861729496347</v>
      </c>
      <c r="P5" s="7">
        <f t="shared" si="0"/>
        <v>5.0448598537844109</v>
      </c>
      <c r="Q5" s="7">
        <f t="shared" si="1"/>
        <v>3.7631788762029896</v>
      </c>
      <c r="R5" s="7">
        <f t="shared" si="2"/>
        <v>7.0923084738088757</v>
      </c>
      <c r="S5" s="7">
        <f t="shared" si="3"/>
        <v>6.6852099674122467</v>
      </c>
      <c r="T5" s="7">
        <f t="shared" si="4"/>
        <v>8.3531759536668897</v>
      </c>
    </row>
    <row r="6" spans="1:22">
      <c r="A6">
        <v>5</v>
      </c>
      <c r="B6" t="s">
        <v>41</v>
      </c>
      <c r="C6" s="7">
        <v>16.167860683549105</v>
      </c>
      <c r="D6" s="7">
        <v>6.1396966478873232</v>
      </c>
      <c r="E6" s="7">
        <v>7.593</v>
      </c>
      <c r="F6" s="7">
        <v>8.067484330000001</v>
      </c>
      <c r="G6" s="7">
        <v>11.751545740232116</v>
      </c>
      <c r="I6">
        <v>4.6142964988934834</v>
      </c>
      <c r="J6">
        <v>1.7522652688021283</v>
      </c>
      <c r="K6">
        <v>2.1670370620986312</v>
      </c>
      <c r="L6">
        <v>2.3024545688146909</v>
      </c>
      <c r="M6">
        <v>3.3538832024272738</v>
      </c>
      <c r="N6">
        <v>7.0095861729496347</v>
      </c>
      <c r="P6" s="7">
        <f t="shared" si="0"/>
        <v>65.828372532180268</v>
      </c>
      <c r="Q6" s="7">
        <f t="shared" si="1"/>
        <v>24.998127215615281</v>
      </c>
      <c r="R6" s="7">
        <f t="shared" si="2"/>
        <v>30.915335208536881</v>
      </c>
      <c r="S6" s="7">
        <f t="shared" si="3"/>
        <v>32.847225385429816</v>
      </c>
      <c r="T6" s="7">
        <f t="shared" si="4"/>
        <v>47.847092819403336</v>
      </c>
    </row>
    <row r="7" spans="1:22">
      <c r="A7">
        <v>6</v>
      </c>
      <c r="B7" t="s">
        <v>42</v>
      </c>
      <c r="C7" s="7">
        <v>17.857765475525255</v>
      </c>
      <c r="D7" s="7">
        <v>13.320929339436617</v>
      </c>
      <c r="E7" s="7">
        <v>25.103999999999999</v>
      </c>
      <c r="F7" s="7">
        <v>23.6630304</v>
      </c>
      <c r="G7" s="7">
        <v>29.570073850268944</v>
      </c>
      <c r="I7">
        <v>0.37709511829013964</v>
      </c>
      <c r="J7">
        <v>0.28129260807428608</v>
      </c>
      <c r="K7">
        <v>0.53011088439536258</v>
      </c>
      <c r="L7">
        <v>0.4996825196310688</v>
      </c>
      <c r="M7">
        <v>0.62441913640863034</v>
      </c>
      <c r="N7">
        <v>7.0095861729496347</v>
      </c>
      <c r="P7" s="7">
        <f t="shared" si="0"/>
        <v>5.3797058625995602</v>
      </c>
      <c r="Q7" s="7">
        <f t="shared" si="1"/>
        <v>4.0129702543612229</v>
      </c>
      <c r="R7" s="7">
        <f t="shared" si="2"/>
        <v>7.5626559302614558</v>
      </c>
      <c r="S7" s="7">
        <f t="shared" si="3"/>
        <v>7.1285594798644496</v>
      </c>
      <c r="T7" s="7">
        <f t="shared" si="4"/>
        <v>8.9080741858670187</v>
      </c>
    </row>
    <row r="8" spans="1:22">
      <c r="A8">
        <v>7</v>
      </c>
      <c r="B8" t="s">
        <v>43</v>
      </c>
      <c r="C8" s="7">
        <v>2.3038780104100778</v>
      </c>
      <c r="D8" s="7">
        <v>1.5272436962441314</v>
      </c>
      <c r="E8" s="7">
        <v>2.7690000000000001</v>
      </c>
      <c r="F8" s="7">
        <v>2.6100594000000004</v>
      </c>
      <c r="G8" s="7">
        <v>3.2612716016399999</v>
      </c>
      <c r="I8">
        <v>0.24275364919646839</v>
      </c>
      <c r="J8">
        <v>0.16092170627106039</v>
      </c>
      <c r="K8">
        <v>0.29176234661199607</v>
      </c>
      <c r="L8">
        <v>0.27501518791646745</v>
      </c>
      <c r="M8">
        <v>0.34363172821724414</v>
      </c>
      <c r="N8">
        <v>7.0095861729496347</v>
      </c>
      <c r="P8" s="7">
        <f t="shared" si="0"/>
        <v>3.4631666293406536</v>
      </c>
      <c r="Q8" s="7">
        <f t="shared" si="1"/>
        <v>2.2957376127575948</v>
      </c>
      <c r="R8" s="7">
        <f t="shared" si="2"/>
        <v>4.162333401904986</v>
      </c>
      <c r="S8" s="7">
        <f t="shared" si="3"/>
        <v>3.9234154646356392</v>
      </c>
      <c r="T8" s="7">
        <f t="shared" si="4"/>
        <v>4.9023112026689564</v>
      </c>
    </row>
    <row r="9" spans="1:22">
      <c r="A9">
        <v>8</v>
      </c>
      <c r="B9" t="s">
        <v>44</v>
      </c>
      <c r="C9" s="7">
        <v>133.20660986892</v>
      </c>
      <c r="D9" s="7">
        <v>99.377665799999988</v>
      </c>
      <c r="E9" s="7">
        <v>187.29300000000001</v>
      </c>
      <c r="F9" s="7">
        <v>176.54238179999996</v>
      </c>
      <c r="G9" s="7">
        <v>220.58986713107998</v>
      </c>
      <c r="I9">
        <v>0.98153995648605763</v>
      </c>
      <c r="J9">
        <v>0.73226959128382496</v>
      </c>
      <c r="K9">
        <v>1.3800783853822558</v>
      </c>
      <c r="L9">
        <v>1.3008618860613141</v>
      </c>
      <c r="M9">
        <v>1.6254281135010238</v>
      </c>
      <c r="N9">
        <v>7.0095861729496347</v>
      </c>
      <c r="P9" s="7">
        <f t="shared" si="0"/>
        <v>14.002823166278667</v>
      </c>
      <c r="Q9" s="7">
        <f t="shared" si="1"/>
        <v>10.446687910189222</v>
      </c>
      <c r="R9" s="7">
        <f t="shared" si="2"/>
        <v>19.688443102505133</v>
      </c>
      <c r="S9" s="7">
        <f t="shared" si="3"/>
        <v>18.558326468421335</v>
      </c>
      <c r="T9" s="7">
        <f t="shared" si="4"/>
        <v>23.188645854353531</v>
      </c>
    </row>
    <row r="10" spans="1:22">
      <c r="A10">
        <v>9</v>
      </c>
      <c r="B10" t="s">
        <v>45</v>
      </c>
      <c r="C10" s="7">
        <v>0.91747436760000001</v>
      </c>
      <c r="D10" s="7">
        <v>0.68447399999999992</v>
      </c>
      <c r="E10" s="7">
        <v>1.29</v>
      </c>
      <c r="F10" s="7">
        <v>1.215954</v>
      </c>
      <c r="G10" s="7">
        <v>1.5193356324</v>
      </c>
      <c r="I10">
        <v>0.60644591275316317</v>
      </c>
      <c r="J10">
        <v>0.45243384921112267</v>
      </c>
      <c r="K10">
        <v>0.85268347005488643</v>
      </c>
      <c r="L10">
        <v>0.803739438873736</v>
      </c>
      <c r="M10">
        <v>1.0042731621805174</v>
      </c>
      <c r="N10">
        <v>7.0095861729496347</v>
      </c>
      <c r="P10" s="7">
        <f t="shared" si="0"/>
        <v>8.6516649883479602</v>
      </c>
      <c r="Q10" s="7">
        <f t="shared" si="1"/>
        <v>6.4545015646870691</v>
      </c>
      <c r="R10" s="7">
        <f t="shared" si="2"/>
        <v>12.164533668841068</v>
      </c>
      <c r="S10" s="7">
        <f t="shared" si="3"/>
        <v>11.466289436249593</v>
      </c>
      <c r="T10" s="7">
        <f t="shared" si="4"/>
        <v>14.327139112092821</v>
      </c>
    </row>
    <row r="11" spans="1:22">
      <c r="A11">
        <v>10</v>
      </c>
      <c r="B11" t="s">
        <v>46</v>
      </c>
      <c r="C11" s="7">
        <v>1.7879059709866041</v>
      </c>
      <c r="D11" s="7">
        <v>1.2364703314553989</v>
      </c>
      <c r="E11" s="7">
        <v>2.2589999999999999</v>
      </c>
      <c r="F11" s="7">
        <v>2.3298739356807516</v>
      </c>
      <c r="G11" s="7">
        <v>3.0758467659403133</v>
      </c>
      <c r="I11">
        <v>2.2187833185863757</v>
      </c>
      <c r="J11">
        <v>1.5344541546814718</v>
      </c>
      <c r="K11">
        <v>2.8034089029417846</v>
      </c>
      <c r="L11">
        <v>2.8913631403361815</v>
      </c>
      <c r="M11">
        <v>3.817112088411585</v>
      </c>
      <c r="N11">
        <v>7.0095861729496347</v>
      </c>
      <c r="P11" s="7">
        <f t="shared" si="0"/>
        <v>31.653556484529403</v>
      </c>
      <c r="Q11" s="7">
        <f t="shared" si="1"/>
        <v>21.890795217027389</v>
      </c>
      <c r="R11" s="7">
        <f t="shared" si="2"/>
        <v>39.993928796542775</v>
      </c>
      <c r="S11" s="7">
        <f t="shared" si="3"/>
        <v>41.248699552251821</v>
      </c>
      <c r="T11" s="7">
        <f t="shared" si="4"/>
        <v>54.455598293976657</v>
      </c>
    </row>
    <row r="12" spans="1:22">
      <c r="A12">
        <v>11</v>
      </c>
      <c r="B12" t="s">
        <v>47</v>
      </c>
      <c r="C12" s="7">
        <v>3.0915729036464472</v>
      </c>
      <c r="D12" s="7">
        <v>2.1288777562910801</v>
      </c>
      <c r="E12" s="7">
        <v>3.8879999999999999</v>
      </c>
      <c r="F12" s="7">
        <v>3.8670131105633807</v>
      </c>
      <c r="G12" s="7">
        <v>5.1440956469451011</v>
      </c>
      <c r="I12">
        <v>0.38044186131812507</v>
      </c>
      <c r="J12">
        <v>0.26197480744085155</v>
      </c>
      <c r="K12">
        <v>0.47844835069560659</v>
      </c>
      <c r="L12">
        <v>0.47586575228069361</v>
      </c>
      <c r="M12">
        <v>0.6330205962194787</v>
      </c>
      <c r="N12">
        <v>7.0095861729496347</v>
      </c>
      <c r="P12" s="7">
        <f t="shared" si="0"/>
        <v>5.4274510924235502</v>
      </c>
      <c r="Q12" s="7">
        <f t="shared" si="1"/>
        <v>3.7373790831165792</v>
      </c>
      <c r="R12" s="7">
        <f t="shared" si="2"/>
        <v>6.8256290584166601</v>
      </c>
      <c r="S12" s="7">
        <f t="shared" si="3"/>
        <v>6.7887852512190356</v>
      </c>
      <c r="T12" s="7">
        <f t="shared" si="4"/>
        <v>9.0307841376191185</v>
      </c>
    </row>
    <row r="13" spans="1:22">
      <c r="A13">
        <v>12</v>
      </c>
      <c r="B13" t="s">
        <v>48</v>
      </c>
      <c r="C13" s="7">
        <v>0.44380155455999998</v>
      </c>
      <c r="D13" s="7">
        <v>0.33109439999999996</v>
      </c>
      <c r="E13" s="7">
        <v>0.624</v>
      </c>
      <c r="F13" s="7">
        <v>0.58818239999999988</v>
      </c>
      <c r="G13" s="7">
        <v>0.73493444543999997</v>
      </c>
      <c r="I13">
        <v>7.2125785441820495E-2</v>
      </c>
      <c r="J13">
        <v>5.3808832821832214E-2</v>
      </c>
      <c r="K13">
        <v>0.10141129442486285</v>
      </c>
      <c r="L13">
        <v>9.5590286124875704E-2</v>
      </c>
      <c r="M13">
        <v>0.11944014972674542</v>
      </c>
      <c r="N13">
        <v>7.0095861729496347</v>
      </c>
      <c r="P13" s="7">
        <f t="shared" si="0"/>
        <v>1.0289592518336923</v>
      </c>
      <c r="Q13" s="7">
        <f t="shared" si="1"/>
        <v>0.76764635592160002</v>
      </c>
      <c r="R13" s="7">
        <f t="shared" si="2"/>
        <v>1.4467515188872979</v>
      </c>
      <c r="S13" s="7">
        <f t="shared" si="3"/>
        <v>1.3637079817031665</v>
      </c>
      <c r="T13" s="7">
        <f t="shared" si="4"/>
        <v>1.7039543673444135</v>
      </c>
    </row>
    <row r="14" spans="1:22">
      <c r="A14">
        <v>13</v>
      </c>
      <c r="B14" t="s">
        <v>49</v>
      </c>
      <c r="C14" s="7">
        <v>24.972372089279997</v>
      </c>
      <c r="D14" s="7">
        <v>18.630427199999996</v>
      </c>
      <c r="E14" s="7">
        <v>35.112000000000002</v>
      </c>
      <c r="F14" s="7">
        <v>33.096571199999985</v>
      </c>
      <c r="G14" s="7">
        <v>41.354195910719987</v>
      </c>
      <c r="I14">
        <v>0.70425431628691904</v>
      </c>
      <c r="J14">
        <v>0.52540298226220727</v>
      </c>
      <c r="K14">
        <v>0.99020539438787669</v>
      </c>
      <c r="L14">
        <v>0.93336760475001201</v>
      </c>
      <c r="M14">
        <v>1.1662436737117796</v>
      </c>
      <c r="N14">
        <v>7.0095861729496347</v>
      </c>
      <c r="P14" s="7">
        <f t="shared" si="0"/>
        <v>10.047017026549639</v>
      </c>
      <c r="Q14" s="7">
        <f t="shared" si="1"/>
        <v>7.4954921631431723</v>
      </c>
      <c r="R14" s="7">
        <f t="shared" si="2"/>
        <v>14.126445840827692</v>
      </c>
      <c r="S14" s="7">
        <f t="shared" si="3"/>
        <v>13.315587849564176</v>
      </c>
      <c r="T14" s="7">
        <f t="shared" si="4"/>
        <v>16.637839166773865</v>
      </c>
    </row>
    <row r="15" spans="1:22">
      <c r="A15">
        <v>14</v>
      </c>
      <c r="B15" t="s">
        <v>50</v>
      </c>
      <c r="C15" s="7">
        <v>4.3312157232088886</v>
      </c>
      <c r="D15" s="7">
        <v>3.2267296586854459</v>
      </c>
      <c r="E15" s="7">
        <v>6.0780000000000003</v>
      </c>
      <c r="F15" s="7">
        <v>5.7313144998435064</v>
      </c>
      <c r="G15" s="7">
        <v>7.168965424473388</v>
      </c>
      <c r="I15">
        <v>0.36494313355031971</v>
      </c>
      <c r="J15">
        <v>0.27188043912252563</v>
      </c>
      <c r="K15">
        <v>0.51212511855112375</v>
      </c>
      <c r="L15">
        <v>0.48291380679271639</v>
      </c>
      <c r="M15">
        <v>0.60404857977909521</v>
      </c>
      <c r="N15">
        <v>7.0095861729496347</v>
      </c>
      <c r="P15" s="7">
        <f t="shared" ref="P15:P37" si="5">(I15/$V$3)*100</f>
        <v>5.2063434922685543</v>
      </c>
      <c r="Q15" s="7">
        <f t="shared" ref="Q15:T30" si="6">(J15/$V$3)*100</f>
        <v>3.8786945821670136</v>
      </c>
      <c r="R15" s="7">
        <f t="shared" si="6"/>
        <v>7.3060678036521152</v>
      </c>
      <c r="S15" s="7">
        <f t="shared" si="6"/>
        <v>6.8893340473693927</v>
      </c>
      <c r="T15" s="7">
        <f t="shared" si="6"/>
        <v>8.6174642107996444</v>
      </c>
    </row>
    <row r="16" spans="1:22">
      <c r="A16">
        <v>15</v>
      </c>
      <c r="B16" t="s">
        <v>53</v>
      </c>
      <c r="C16" s="7">
        <v>3.5162738553600001</v>
      </c>
      <c r="D16" s="7">
        <v>2.6232864</v>
      </c>
      <c r="E16" s="7">
        <v>4.944</v>
      </c>
      <c r="F16" s="7">
        <v>4.6602143999999983</v>
      </c>
      <c r="G16" s="7">
        <v>5.8229421446399989</v>
      </c>
      <c r="I16">
        <v>2.1732657301037142</v>
      </c>
      <c r="J16">
        <v>1.6213465355312775</v>
      </c>
      <c r="K16">
        <v>3.0556851404660335</v>
      </c>
      <c r="L16">
        <v>2.8802888134032822</v>
      </c>
      <c r="M16">
        <v>3.5989235002366224</v>
      </c>
      <c r="N16">
        <v>7.0095861729496347</v>
      </c>
      <c r="P16" s="7">
        <f t="shared" si="5"/>
        <v>31.004194491401815</v>
      </c>
      <c r="Q16" s="7">
        <f t="shared" si="6"/>
        <v>23.130417338874295</v>
      </c>
      <c r="R16" s="7">
        <f t="shared" si="6"/>
        <v>43.592946360486792</v>
      </c>
      <c r="S16" s="7">
        <f t="shared" si="6"/>
        <v>41.090711239394842</v>
      </c>
      <c r="T16" s="7">
        <f t="shared" si="6"/>
        <v>51.342881183557729</v>
      </c>
    </row>
    <row r="17" spans="1:20">
      <c r="A17">
        <v>16</v>
      </c>
      <c r="B17" t="s">
        <v>51</v>
      </c>
      <c r="C17" s="7">
        <v>1.6791914588399999</v>
      </c>
      <c r="D17" s="7">
        <v>1.2527465999999998</v>
      </c>
      <c r="E17" s="7">
        <v>2.3610000000000002</v>
      </c>
      <c r="F17" s="7">
        <v>2.2254785999999998</v>
      </c>
      <c r="G17" s="7">
        <v>2.7807375411599997</v>
      </c>
      <c r="I17">
        <v>0.26744797390156155</v>
      </c>
      <c r="J17">
        <v>0.19952730120097301</v>
      </c>
      <c r="K17">
        <v>0.37604089936104984</v>
      </c>
      <c r="L17">
        <v>0.35445615173772554</v>
      </c>
      <c r="M17">
        <v>0.44289328499146147</v>
      </c>
      <c r="N17">
        <v>7.0095861729496347</v>
      </c>
      <c r="P17" s="7">
        <f t="shared" si="5"/>
        <v>3.8154602469066932</v>
      </c>
      <c r="Q17" s="7">
        <f t="shared" si="6"/>
        <v>2.84649187952007</v>
      </c>
      <c r="R17" s="7">
        <f t="shared" si="6"/>
        <v>5.3646661883152476</v>
      </c>
      <c r="S17" s="7">
        <f t="shared" si="6"/>
        <v>5.0567343491059518</v>
      </c>
      <c r="T17" s="7">
        <f t="shared" si="6"/>
        <v>6.3183941828208097</v>
      </c>
    </row>
    <row r="18" spans="1:20">
      <c r="A18">
        <v>17</v>
      </c>
      <c r="B18" t="s">
        <v>52</v>
      </c>
      <c r="C18" s="7">
        <v>5.8718359526399997</v>
      </c>
      <c r="D18" s="7">
        <v>4.3806336000000003</v>
      </c>
      <c r="E18" s="7">
        <v>8.2560000000000002</v>
      </c>
      <c r="F18" s="7">
        <v>7.7821056000000013</v>
      </c>
      <c r="G18" s="7">
        <v>9.7237480473600026</v>
      </c>
      <c r="I18">
        <v>0.66139545385803777</v>
      </c>
      <c r="J18">
        <v>0.49342849007134115</v>
      </c>
      <c r="K18">
        <v>0.92994438385100098</v>
      </c>
      <c r="L18">
        <v>0.87656557621795361</v>
      </c>
      <c r="M18">
        <v>1.0952694872365032</v>
      </c>
      <c r="N18">
        <v>7.0095861729496347</v>
      </c>
      <c r="P18" s="7">
        <f t="shared" si="5"/>
        <v>9.4355848910224971</v>
      </c>
      <c r="Q18" s="7">
        <f t="shared" si="6"/>
        <v>7.0393383845612441</v>
      </c>
      <c r="R18" s="7">
        <f t="shared" si="6"/>
        <v>13.266751572863257</v>
      </c>
      <c r="S18" s="7">
        <f t="shared" si="6"/>
        <v>12.505240032580906</v>
      </c>
      <c r="T18" s="7">
        <f t="shared" si="6"/>
        <v>15.625308830116197</v>
      </c>
    </row>
    <row r="19" spans="1:20">
      <c r="A19">
        <v>18</v>
      </c>
      <c r="B19" t="s">
        <v>53</v>
      </c>
      <c r="C19" s="7">
        <v>958.58674983300875</v>
      </c>
      <c r="D19" s="7">
        <v>715.1448024</v>
      </c>
      <c r="E19" s="7">
        <v>1347.8040000000001</v>
      </c>
      <c r="F19" s="7">
        <v>1270.4400503999996</v>
      </c>
      <c r="G19" s="7">
        <v>1587.416850274079</v>
      </c>
      <c r="I19">
        <v>2.9941405898327842</v>
      </c>
      <c r="J19">
        <v>2.2337509681276138</v>
      </c>
      <c r="K19">
        <v>4.2098585905156689</v>
      </c>
      <c r="L19">
        <v>3.9682127074200677</v>
      </c>
      <c r="M19">
        <v>4.9582880477099458</v>
      </c>
      <c r="N19">
        <v>7.0095861729496347</v>
      </c>
      <c r="P19" s="7">
        <f t="shared" si="5"/>
        <v>42.714940881778894</v>
      </c>
      <c r="Q19" s="7">
        <f t="shared" si="6"/>
        <v>31.867087628479084</v>
      </c>
      <c r="R19" s="7">
        <f t="shared" si="6"/>
        <v>60.058589574970014</v>
      </c>
      <c r="S19" s="7">
        <f t="shared" si="6"/>
        <v>56.611226533366711</v>
      </c>
      <c r="T19" s="7">
        <f t="shared" si="6"/>
        <v>70.735816999357866</v>
      </c>
    </row>
    <row r="20" spans="1:20">
      <c r="A20">
        <v>19</v>
      </c>
      <c r="B20" t="s">
        <v>54</v>
      </c>
      <c r="C20" s="7">
        <v>14.372342651519999</v>
      </c>
      <c r="D20" s="7">
        <v>10.722364799999999</v>
      </c>
      <c r="E20" s="7">
        <v>20.207999999999998</v>
      </c>
      <c r="F20" s="7">
        <v>19.048060799999998</v>
      </c>
      <c r="G20" s="7">
        <v>23.80056934848</v>
      </c>
      <c r="I20">
        <v>0.54981339119030104</v>
      </c>
      <c r="J20">
        <v>0.41018363500010457</v>
      </c>
      <c r="K20">
        <v>0.77305622879778457</v>
      </c>
      <c r="L20">
        <v>0.72868280126479179</v>
      </c>
      <c r="M20">
        <v>0.91048982500871412</v>
      </c>
      <c r="N20">
        <v>7.0095861729496347</v>
      </c>
      <c r="P20" s="7">
        <f t="shared" si="5"/>
        <v>7.8437353878615559</v>
      </c>
      <c r="Q20" s="7">
        <f t="shared" si="6"/>
        <v>5.8517525126237127</v>
      </c>
      <c r="R20" s="7">
        <f t="shared" si="6"/>
        <v>11.028557317421242</v>
      </c>
      <c r="S20" s="7">
        <f t="shared" si="6"/>
        <v>10.395518127401264</v>
      </c>
      <c r="T20" s="7">
        <f t="shared" si="6"/>
        <v>12.989209384747172</v>
      </c>
    </row>
    <row r="21" spans="1:20">
      <c r="A21">
        <v>20</v>
      </c>
      <c r="B21" t="s">
        <v>55</v>
      </c>
      <c r="C21" s="7">
        <v>3.7941477865844129</v>
      </c>
      <c r="D21" s="7">
        <v>2.8302203999999995</v>
      </c>
      <c r="E21" s="7">
        <v>5.3339999999999996</v>
      </c>
      <c r="F21" s="7">
        <v>5.0278284000000006</v>
      </c>
      <c r="G21" s="7">
        <v>6.2822761730399987</v>
      </c>
      <c r="I21">
        <v>0.14170742125926925</v>
      </c>
      <c r="J21">
        <v>0.10570574923240526</v>
      </c>
      <c r="K21">
        <v>0.19921927861365488</v>
      </c>
      <c r="L21">
        <v>0.18778409202123114</v>
      </c>
      <c r="M21">
        <v>0.23463639430910782</v>
      </c>
      <c r="N21">
        <v>7.0095861729496347</v>
      </c>
      <c r="P21" s="7">
        <f t="shared" si="5"/>
        <v>2.0216232137372918</v>
      </c>
      <c r="Q21" s="7">
        <f t="shared" si="6"/>
        <v>1.5080169731036244</v>
      </c>
      <c r="R21" s="7">
        <f t="shared" si="6"/>
        <v>2.8420975746393227</v>
      </c>
      <c r="S21" s="7">
        <f t="shared" si="6"/>
        <v>2.6789611738550261</v>
      </c>
      <c r="T21" s="7">
        <f t="shared" si="6"/>
        <v>3.3473644309357682</v>
      </c>
    </row>
    <row r="22" spans="1:20">
      <c r="A22">
        <v>21</v>
      </c>
      <c r="B22" t="s">
        <v>56</v>
      </c>
      <c r="C22" s="7">
        <v>2.6158687783199994</v>
      </c>
      <c r="D22" s="7">
        <v>1.9515467999999998</v>
      </c>
      <c r="E22" s="7">
        <v>3.6779999999999999</v>
      </c>
      <c r="F22" s="7">
        <v>3.4668827999999996</v>
      </c>
      <c r="G22" s="7">
        <v>4.3318732216800004</v>
      </c>
      <c r="I22">
        <v>0.4652112436795785</v>
      </c>
      <c r="J22">
        <v>0.34706691767236669</v>
      </c>
      <c r="K22">
        <v>0.65410274721516537</v>
      </c>
      <c r="L22">
        <v>0.61655724952501478</v>
      </c>
      <c r="M22">
        <v>0.77038884580986866</v>
      </c>
      <c r="N22">
        <v>7.0095861729496347</v>
      </c>
      <c r="P22" s="7">
        <f t="shared" si="5"/>
        <v>6.6367861411684101</v>
      </c>
      <c r="Q22" s="7">
        <f t="shared" si="6"/>
        <v>4.9513182249148509</v>
      </c>
      <c r="R22" s="7">
        <f t="shared" si="6"/>
        <v>9.3315458441667012</v>
      </c>
      <c r="S22" s="7">
        <f t="shared" si="6"/>
        <v>8.7959151127115316</v>
      </c>
      <c r="T22" s="7">
        <f t="shared" si="6"/>
        <v>10.990503958462487</v>
      </c>
    </row>
    <row r="23" spans="1:20">
      <c r="A23">
        <v>22</v>
      </c>
      <c r="B23" t="s">
        <v>57</v>
      </c>
      <c r="C23" s="7">
        <v>8.534645280000001E-3</v>
      </c>
      <c r="D23" s="7">
        <v>6.3671999999999991E-3</v>
      </c>
      <c r="E23" s="7">
        <v>1.2E-2</v>
      </c>
      <c r="F23" s="7">
        <v>1.1311199999999997E-2</v>
      </c>
      <c r="G23" s="7">
        <v>1.5007842957558682E-2</v>
      </c>
      <c r="I23">
        <v>0.10196447636002126</v>
      </c>
      <c r="J23">
        <v>7.606973606752257E-2</v>
      </c>
      <c r="K23">
        <v>0.14336550333117712</v>
      </c>
      <c r="L23">
        <v>0.13513632343996751</v>
      </c>
      <c r="M23">
        <v>0.17930057996047183</v>
      </c>
      <c r="N23">
        <v>7.0095861729496347</v>
      </c>
      <c r="P23" s="7">
        <f t="shared" si="5"/>
        <v>1.4546433105210632</v>
      </c>
      <c r="Q23" s="7">
        <f t="shared" si="6"/>
        <v>1.0852243512046362</v>
      </c>
      <c r="R23" s="7">
        <f t="shared" si="6"/>
        <v>2.045277706755817</v>
      </c>
      <c r="S23" s="7">
        <f t="shared" si="6"/>
        <v>1.9278787663880323</v>
      </c>
      <c r="T23" s="7">
        <f t="shared" si="6"/>
        <v>2.5579338856322544</v>
      </c>
    </row>
    <row r="24" spans="1:20">
      <c r="A24">
        <v>23</v>
      </c>
      <c r="B24" t="s">
        <v>58</v>
      </c>
      <c r="C24" s="7">
        <v>0.75012064196579997</v>
      </c>
      <c r="D24" s="7">
        <v>0.55962116699999986</v>
      </c>
      <c r="E24" s="7">
        <v>1.0546949999999999</v>
      </c>
      <c r="F24" s="7">
        <v>0.99415550700000033</v>
      </c>
      <c r="G24" s="7">
        <v>1.2421982130342</v>
      </c>
      <c r="I24">
        <v>3.568485734392831E-3</v>
      </c>
      <c r="J24">
        <v>2.6622386312024943E-3</v>
      </c>
      <c r="K24">
        <v>5.0174116683047399E-3</v>
      </c>
      <c r="L24">
        <v>4.7294122385440496E-3</v>
      </c>
      <c r="M24">
        <v>5.9094049070348223E-3</v>
      </c>
      <c r="N24">
        <v>7.0095861729496347</v>
      </c>
      <c r="P24" s="7">
        <f t="shared" si="5"/>
        <v>5.0908650615692642E-2</v>
      </c>
      <c r="Q24" s="7">
        <f t="shared" si="6"/>
        <v>3.7979968653159793E-2</v>
      </c>
      <c r="R24" s="7">
        <f t="shared" si="6"/>
        <v>7.1579285060610245E-2</v>
      </c>
      <c r="S24" s="7">
        <f t="shared" si="6"/>
        <v>6.7470634098131255E-2</v>
      </c>
      <c r="T24" s="7">
        <f t="shared" si="6"/>
        <v>8.4304618863800113E-2</v>
      </c>
    </row>
    <row r="25" spans="1:20">
      <c r="A25">
        <v>24</v>
      </c>
      <c r="B25" t="s">
        <v>59</v>
      </c>
      <c r="C25" s="7">
        <v>1.0817662892399997</v>
      </c>
      <c r="D25" s="7">
        <v>0.80704260000000005</v>
      </c>
      <c r="E25" s="7">
        <v>1.5209999999999999</v>
      </c>
      <c r="F25" s="7">
        <v>1.4336945999999997</v>
      </c>
      <c r="G25" s="7">
        <v>1.7914027107599992</v>
      </c>
      <c r="I25">
        <v>0.71781655735902095</v>
      </c>
      <c r="J25">
        <v>0.53552097762361361</v>
      </c>
      <c r="K25">
        <v>1.0092743641605986</v>
      </c>
      <c r="L25">
        <v>0.95134201565777998</v>
      </c>
      <c r="M25">
        <v>1.188702716540349</v>
      </c>
      <c r="N25">
        <v>7.0095861729496347</v>
      </c>
      <c r="P25" s="7">
        <f t="shared" si="5"/>
        <v>10.240498363927863</v>
      </c>
      <c r="Q25" s="7">
        <f t="shared" si="6"/>
        <v>7.6398372801267138</v>
      </c>
      <c r="R25" s="7">
        <f t="shared" si="6"/>
        <v>14.398487146865275</v>
      </c>
      <c r="S25" s="7">
        <f t="shared" si="6"/>
        <v>13.572013984635204</v>
      </c>
      <c r="T25" s="7">
        <f t="shared" si="6"/>
        <v>16.95824385650063</v>
      </c>
    </row>
    <row r="26" spans="1:20">
      <c r="A26">
        <v>25</v>
      </c>
      <c r="B26" t="s">
        <v>60</v>
      </c>
      <c r="C26" s="7">
        <v>2.5881311811600001</v>
      </c>
      <c r="D26" s="7">
        <v>1.9308533999999999</v>
      </c>
      <c r="E26" s="7">
        <v>3.6389999999999998</v>
      </c>
      <c r="F26" s="7">
        <v>3.4301213999999995</v>
      </c>
      <c r="G26" s="7">
        <v>4.2859398188400011</v>
      </c>
      <c r="I26">
        <v>0.37853351738627533</v>
      </c>
      <c r="J26">
        <v>0.28240173233091798</v>
      </c>
      <c r="K26">
        <v>0.53223093164515256</v>
      </c>
      <c r="L26">
        <v>0.5016808761687207</v>
      </c>
      <c r="M26">
        <v>0.62685071249141811</v>
      </c>
      <c r="N26">
        <v>7.0095861729496347</v>
      </c>
      <c r="P26" s="7">
        <f t="shared" si="5"/>
        <v>5.4002263193090672</v>
      </c>
      <c r="Q26" s="7">
        <f t="shared" si="6"/>
        <v>4.028793217789679</v>
      </c>
      <c r="R26" s="7">
        <f t="shared" si="6"/>
        <v>7.5929009004705588</v>
      </c>
      <c r="S26" s="7">
        <f t="shared" si="6"/>
        <v>7.1570683887835465</v>
      </c>
      <c r="T26" s="7">
        <f t="shared" si="6"/>
        <v>8.9427634816798225</v>
      </c>
    </row>
    <row r="27" spans="1:20">
      <c r="A27">
        <v>26</v>
      </c>
      <c r="B27" t="s">
        <v>61</v>
      </c>
      <c r="C27" s="7">
        <v>6.7722719637399686</v>
      </c>
      <c r="D27" s="7">
        <v>5.0338758347417842</v>
      </c>
      <c r="E27" s="7">
        <v>9.4740000000000002</v>
      </c>
      <c r="F27" s="7">
        <v>8.9301923999999993</v>
      </c>
      <c r="G27" s="7">
        <v>11.15828355144</v>
      </c>
      <c r="I27">
        <v>0.61335269740516452</v>
      </c>
      <c r="J27">
        <v>0.45590923373615688</v>
      </c>
      <c r="K27">
        <v>0.85804342860552707</v>
      </c>
      <c r="L27">
        <v>0.80879173580356978</v>
      </c>
      <c r="M27">
        <v>1.0105860118039092</v>
      </c>
      <c r="N27">
        <v>7.0095861729496347</v>
      </c>
      <c r="P27" s="7">
        <f t="shared" si="5"/>
        <v>8.7501984036108311</v>
      </c>
      <c r="Q27" s="7">
        <f t="shared" si="6"/>
        <v>6.5040820169318243</v>
      </c>
      <c r="R27" s="7">
        <f t="shared" si="6"/>
        <v>12.240999788500528</v>
      </c>
      <c r="S27" s="7">
        <f t="shared" si="6"/>
        <v>11.538366400640596</v>
      </c>
      <c r="T27" s="7">
        <f t="shared" si="6"/>
        <v>14.417199344860245</v>
      </c>
    </row>
    <row r="28" spans="1:20">
      <c r="A28">
        <v>27</v>
      </c>
      <c r="B28" t="s">
        <v>62</v>
      </c>
      <c r="C28" s="7">
        <v>43.765056838380964</v>
      </c>
      <c r="D28" s="7">
        <v>29.832898203286383</v>
      </c>
      <c r="E28" s="7">
        <v>54.384</v>
      </c>
      <c r="F28" s="7">
        <v>57.230357073865413</v>
      </c>
      <c r="G28" s="7">
        <v>82.896101877560568</v>
      </c>
      <c r="I28">
        <v>0.56545941037800385</v>
      </c>
      <c r="J28">
        <v>0.38545118518167537</v>
      </c>
      <c r="K28">
        <v>0.70265976547364151</v>
      </c>
      <c r="L28">
        <v>0.73943566636317737</v>
      </c>
      <c r="M28">
        <v>1.0710458131797185</v>
      </c>
      <c r="N28">
        <v>7.0095861729496347</v>
      </c>
      <c r="P28" s="7">
        <f t="shared" si="5"/>
        <v>8.0669442735455874</v>
      </c>
      <c r="Q28" s="7">
        <f t="shared" si="6"/>
        <v>5.4989149954265768</v>
      </c>
      <c r="R28" s="7">
        <f t="shared" si="6"/>
        <v>10.024268881738594</v>
      </c>
      <c r="S28" s="7">
        <f t="shared" si="6"/>
        <v>10.548920408692583</v>
      </c>
      <c r="T28" s="7">
        <f t="shared" si="6"/>
        <v>15.279729598202833</v>
      </c>
    </row>
    <row r="29" spans="1:20">
      <c r="A29">
        <v>28</v>
      </c>
      <c r="B29" t="s">
        <v>63</v>
      </c>
      <c r="C29" s="7">
        <v>3.7581752021822852</v>
      </c>
      <c r="D29" s="7">
        <v>2.2912371638497655</v>
      </c>
      <c r="E29" s="7">
        <v>3.9780000000000002</v>
      </c>
      <c r="F29" s="7">
        <v>4.3589553564945236</v>
      </c>
      <c r="G29" s="7">
        <v>6.4324956819553929</v>
      </c>
      <c r="I29">
        <v>0.25315946405249828</v>
      </c>
      <c r="J29">
        <v>0.15434308972092417</v>
      </c>
      <c r="K29">
        <v>0.26796737613937127</v>
      </c>
      <c r="L29">
        <v>0.29362941920273888</v>
      </c>
      <c r="M29">
        <v>0.4333079411567175</v>
      </c>
      <c r="N29">
        <v>7.0095861729496347</v>
      </c>
      <c r="P29" s="7">
        <f t="shared" si="5"/>
        <v>3.6116178303000837</v>
      </c>
      <c r="Q29" s="7">
        <f t="shared" si="6"/>
        <v>2.2018859018602606</v>
      </c>
      <c r="R29" s="7">
        <f t="shared" si="6"/>
        <v>3.822870131384811</v>
      </c>
      <c r="S29" s="7">
        <f t="shared" si="6"/>
        <v>4.1889693907447834</v>
      </c>
      <c r="T29" s="7">
        <f t="shared" si="6"/>
        <v>6.1816479670208757</v>
      </c>
    </row>
    <row r="30" spans="1:20">
      <c r="A30">
        <v>29</v>
      </c>
      <c r="B30" t="s">
        <v>65</v>
      </c>
      <c r="C30" s="7">
        <v>3.5682424397663852</v>
      </c>
      <c r="D30" s="7">
        <v>2.6509960183098586</v>
      </c>
      <c r="E30" s="7">
        <v>4.992</v>
      </c>
      <c r="F30" s="7">
        <v>4.7142259993740208</v>
      </c>
      <c r="G30" s="7">
        <v>5.8970091622680423</v>
      </c>
      <c r="I30">
        <v>0.43979535599075914</v>
      </c>
      <c r="J30">
        <v>0.32674229884418987</v>
      </c>
      <c r="K30">
        <v>0.61527725600663152</v>
      </c>
      <c r="L30">
        <v>0.58104087281449679</v>
      </c>
      <c r="M30">
        <v>0.7268220384627897</v>
      </c>
      <c r="N30">
        <v>7.0095861729496347</v>
      </c>
      <c r="P30" s="7">
        <f t="shared" si="5"/>
        <v>6.2741985780551888</v>
      </c>
      <c r="Q30" s="7">
        <f t="shared" si="6"/>
        <v>4.6613636066720421</v>
      </c>
      <c r="R30" s="7">
        <f t="shared" si="6"/>
        <v>8.7776544980789186</v>
      </c>
      <c r="S30" s="7">
        <f t="shared" si="6"/>
        <v>8.2892321811630527</v>
      </c>
      <c r="T30" s="7">
        <f t="shared" si="6"/>
        <v>10.368972155127139</v>
      </c>
    </row>
    <row r="31" spans="1:20">
      <c r="A31">
        <v>30</v>
      </c>
      <c r="B31" t="s">
        <v>66</v>
      </c>
      <c r="C31" s="7">
        <v>1.3985440838488261</v>
      </c>
      <c r="D31" s="7">
        <v>1.042629</v>
      </c>
      <c r="E31" s="7">
        <v>1.9650000000000001</v>
      </c>
      <c r="F31" s="7">
        <v>1.852209</v>
      </c>
      <c r="G31" s="7">
        <v>2.3143368354000002</v>
      </c>
      <c r="I31">
        <v>0.28768142773219524</v>
      </c>
      <c r="J31">
        <v>0.21446946347914561</v>
      </c>
      <c r="K31">
        <v>0.40420177813634678</v>
      </c>
      <c r="L31">
        <v>0.38100059607132047</v>
      </c>
      <c r="M31">
        <v>0.47606059240464421</v>
      </c>
      <c r="N31">
        <v>7.0095861729496347</v>
      </c>
      <c r="P31" s="7">
        <f t="shared" si="5"/>
        <v>4.1041142891198508</v>
      </c>
      <c r="Q31" s="7">
        <f t="shared" ref="Q31:T37" si="7">(J31/$V$3)*100</f>
        <v>3.0596594176528518</v>
      </c>
      <c r="R31" s="7">
        <f t="shared" si="7"/>
        <v>5.7664142812907118</v>
      </c>
      <c r="S31" s="7">
        <f t="shared" si="7"/>
        <v>5.4354221015446251</v>
      </c>
      <c r="T31" s="7">
        <f t="shared" si="7"/>
        <v>6.7915648749962916</v>
      </c>
    </row>
    <row r="32" spans="1:20">
      <c r="A32">
        <v>31</v>
      </c>
      <c r="B32" t="s">
        <v>67</v>
      </c>
      <c r="C32" s="7">
        <v>89.545498277760004</v>
      </c>
      <c r="D32" s="7">
        <v>66.804662399999998</v>
      </c>
      <c r="E32" s="7">
        <v>125.904</v>
      </c>
      <c r="F32" s="7">
        <v>118.67711039999998</v>
      </c>
      <c r="G32" s="7">
        <v>148.28715772223998</v>
      </c>
      <c r="I32">
        <v>2.0739216918213774</v>
      </c>
      <c r="J32">
        <v>1.5472317551509387</v>
      </c>
      <c r="K32">
        <v>2.916004061724347</v>
      </c>
      <c r="L32">
        <v>2.7486254285813692</v>
      </c>
      <c r="M32">
        <v>3.4344099807759143</v>
      </c>
      <c r="N32">
        <v>7.0095861729496347</v>
      </c>
      <c r="P32" s="7">
        <f t="shared" si="5"/>
        <v>29.586934815421078</v>
      </c>
      <c r="Q32" s="7">
        <f t="shared" si="7"/>
        <v>22.073082732355701</v>
      </c>
      <c r="R32" s="7">
        <f t="shared" si="7"/>
        <v>41.600231308623634</v>
      </c>
      <c r="S32" s="7">
        <f t="shared" si="7"/>
        <v>39.212378031508635</v>
      </c>
      <c r="T32" s="7">
        <f t="shared" si="7"/>
        <v>48.995902126568971</v>
      </c>
    </row>
    <row r="33" spans="1:20">
      <c r="A33">
        <v>32</v>
      </c>
      <c r="B33" t="s">
        <v>68</v>
      </c>
      <c r="C33" s="7">
        <v>5.402430462239999</v>
      </c>
      <c r="D33" s="7">
        <v>4.0304376</v>
      </c>
      <c r="E33" s="7">
        <v>7.5960000000000001</v>
      </c>
      <c r="F33" s="7">
        <v>7.1599896000000012</v>
      </c>
      <c r="G33" s="7">
        <v>8.9464135377599998</v>
      </c>
      <c r="I33">
        <v>0.312568702839148</v>
      </c>
      <c r="J33">
        <v>0.23318923978963815</v>
      </c>
      <c r="K33">
        <v>0.43948217073056567</v>
      </c>
      <c r="L33">
        <v>0.4142558941306313</v>
      </c>
      <c r="M33">
        <v>0.51761311767089047</v>
      </c>
      <c r="N33">
        <v>7.0095861729496347</v>
      </c>
      <c r="P33" s="7">
        <f t="shared" si="5"/>
        <v>4.459160571352518</v>
      </c>
      <c r="Q33" s="7">
        <f t="shared" si="7"/>
        <v>3.3267190678035718</v>
      </c>
      <c r="R33" s="7">
        <f t="shared" si="7"/>
        <v>6.2697306215672297</v>
      </c>
      <c r="S33" s="7">
        <f t="shared" si="7"/>
        <v>5.9098480838892717</v>
      </c>
      <c r="T33" s="7">
        <f t="shared" si="7"/>
        <v>7.3843605727879762</v>
      </c>
    </row>
    <row r="34" spans="1:20">
      <c r="A34">
        <v>33</v>
      </c>
      <c r="B34" t="s">
        <v>69</v>
      </c>
      <c r="C34" s="7">
        <v>3.2799492472378722</v>
      </c>
      <c r="D34" s="7">
        <v>2.2131250215962441</v>
      </c>
      <c r="E34" s="7">
        <v>4.125</v>
      </c>
      <c r="F34" s="7">
        <v>4.4701213084507039</v>
      </c>
      <c r="G34" s="7">
        <v>6.9579861762834581</v>
      </c>
      <c r="I34">
        <v>0.29150257713555999</v>
      </c>
      <c r="J34">
        <v>0.19668952129725137</v>
      </c>
      <c r="K34">
        <v>0.36660571248070284</v>
      </c>
      <c r="L34">
        <v>0.39727806234175561</v>
      </c>
      <c r="M34">
        <v>0.61838484353630996</v>
      </c>
      <c r="N34">
        <v>7.0095861729496347</v>
      </c>
      <c r="P34" s="7">
        <f t="shared" si="5"/>
        <v>4.1586274844652591</v>
      </c>
      <c r="Q34" s="7">
        <f t="shared" si="7"/>
        <v>2.8060076079282208</v>
      </c>
      <c r="R34" s="7">
        <f t="shared" si="7"/>
        <v>5.2300621382679306</v>
      </c>
      <c r="S34" s="7">
        <f t="shared" si="7"/>
        <v>5.6676393233436917</v>
      </c>
      <c r="T34" s="7">
        <f t="shared" si="7"/>
        <v>8.8219878931325493</v>
      </c>
    </row>
    <row r="35" spans="1:20">
      <c r="A35">
        <v>34</v>
      </c>
      <c r="B35" t="s">
        <v>70</v>
      </c>
      <c r="C35" s="7">
        <v>57.781682206919996</v>
      </c>
      <c r="D35" s="7">
        <v>43.107535799999994</v>
      </c>
      <c r="E35" s="7">
        <v>81.242999999999995</v>
      </c>
      <c r="F35" s="7">
        <v>76.579651800000008</v>
      </c>
      <c r="G35" s="7">
        <v>95.686344793079996</v>
      </c>
      <c r="I35">
        <v>2.1006439326128543</v>
      </c>
      <c r="J35">
        <v>1.567167657111177</v>
      </c>
      <c r="K35">
        <v>2.9535764363195947</v>
      </c>
      <c r="L35">
        <v>2.7840411488748509</v>
      </c>
      <c r="M35">
        <v>3.4786619555948604</v>
      </c>
      <c r="N35">
        <v>7.0095861729496347</v>
      </c>
      <c r="P35" s="7">
        <f t="shared" si="5"/>
        <v>29.968159043672948</v>
      </c>
      <c r="Q35" s="7">
        <f t="shared" si="7"/>
        <v>22.357491846793469</v>
      </c>
      <c r="R35" s="7">
        <f t="shared" si="7"/>
        <v>42.136245470775478</v>
      </c>
      <c r="S35" s="7">
        <f t="shared" si="7"/>
        <v>39.71762498075298</v>
      </c>
      <c r="T35" s="7">
        <f t="shared" si="7"/>
        <v>49.627208650621938</v>
      </c>
    </row>
    <row r="36" spans="1:20">
      <c r="A36">
        <v>35</v>
      </c>
      <c r="B36" t="s">
        <v>71</v>
      </c>
      <c r="C36" s="7">
        <v>0.91534070627999997</v>
      </c>
      <c r="D36" s="7">
        <v>0.68288219999999999</v>
      </c>
      <c r="E36" s="7">
        <v>1.2869999999999999</v>
      </c>
      <c r="F36" s="7">
        <v>1.2131262000000003</v>
      </c>
      <c r="G36" s="7">
        <v>1.5158022937200004</v>
      </c>
      <c r="I36">
        <v>0.62529944206305033</v>
      </c>
      <c r="J36">
        <v>0.46649936545504017</v>
      </c>
      <c r="K36">
        <v>0.87919217009996264</v>
      </c>
      <c r="L36">
        <v>0.82872653953622499</v>
      </c>
      <c r="M36">
        <v>1.0354945672557796</v>
      </c>
      <c r="N36">
        <v>7.0095861729496347</v>
      </c>
      <c r="P36" s="7">
        <f t="shared" si="5"/>
        <v>8.920632782518803</v>
      </c>
      <c r="Q36" s="7">
        <f t="shared" si="7"/>
        <v>6.655162714958637</v>
      </c>
      <c r="R36" s="7">
        <f t="shared" si="7"/>
        <v>12.542711486917902</v>
      </c>
      <c r="S36" s="7">
        <f t="shared" si="7"/>
        <v>11.822759847568816</v>
      </c>
      <c r="T36" s="7">
        <f t="shared" si="7"/>
        <v>14.772549216269116</v>
      </c>
    </row>
    <row r="37" spans="1:20">
      <c r="A37">
        <v>36</v>
      </c>
      <c r="B37" t="s">
        <v>72</v>
      </c>
      <c r="C37" s="7">
        <v>159.864574401</v>
      </c>
      <c r="D37" s="7">
        <v>119.265615</v>
      </c>
      <c r="E37" s="7">
        <v>224.77500000000001</v>
      </c>
      <c r="F37" s="7">
        <v>211.87291500000001</v>
      </c>
      <c r="G37" s="7">
        <v>264.735400599</v>
      </c>
      <c r="I37">
        <v>1.084213984026593</v>
      </c>
      <c r="J37">
        <v>0.80886868201441209</v>
      </c>
      <c r="K37">
        <v>1.524441541678123</v>
      </c>
      <c r="L37">
        <v>1.4369385971857986</v>
      </c>
      <c r="M37">
        <v>1.7954560882033812</v>
      </c>
      <c r="N37">
        <v>7.0095861729496347</v>
      </c>
      <c r="P37" s="7">
        <f t="shared" si="5"/>
        <v>15.467589059831125</v>
      </c>
      <c r="Q37" s="7">
        <f t="shared" si="7"/>
        <v>11.539464128936446</v>
      </c>
      <c r="R37" s="7">
        <f t="shared" si="7"/>
        <v>21.747953503461073</v>
      </c>
      <c r="S37" s="7">
        <f t="shared" si="7"/>
        <v>20.499620972362408</v>
      </c>
      <c r="T37" s="7">
        <f t="shared" si="7"/>
        <v>25.614295108206836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</dc:creator>
  <cp:keywords/>
  <dc:description/>
  <cp:lastModifiedBy>Vanessa Pizarro</cp:lastModifiedBy>
  <cp:revision/>
  <dcterms:created xsi:type="dcterms:W3CDTF">2022-08-18T21:25:00Z</dcterms:created>
  <dcterms:modified xsi:type="dcterms:W3CDTF">2022-10-17T19:26:15Z</dcterms:modified>
  <cp:category/>
  <cp:contentStatus/>
</cp:coreProperties>
</file>