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CARPETA COMPARTIDA\PROYECTOS\CI IdSO MANABÍ Y SANTA ELENA\CAPAS DE DATOS\DATOS CRUDOS\AGUAS LIMPIAS\CAPAS DE DATOS AGUAS LIMPIAS\"/>
    </mc:Choice>
  </mc:AlternateContent>
  <bookViews>
    <workbookView xWindow="-120" yWindow="-120" windowWidth="19590" windowHeight="11760"/>
  </bookViews>
  <sheets>
    <sheet name="cw_chemicaltrendgl" sheetId="1" r:id="rId1"/>
    <sheet name="cw_chemical_trend_areaSE" sheetId="5" r:id="rId2"/>
    <sheet name="cw_chemical_trendMSE area" sheetId="4" r:id="rId3"/>
    <sheet name="cw_chemical_trend MSE" sheetId="2" r:id="rId4"/>
    <sheet name="cw_chemical_trend" sheetId="6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</externalReferenc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0" i="5" l="1"/>
  <c r="E127" i="5" l="1"/>
  <c r="D127" i="5"/>
  <c r="C127" i="5"/>
  <c r="D126" i="5"/>
  <c r="C126" i="5"/>
  <c r="D125" i="5"/>
  <c r="C125" i="5"/>
  <c r="D124" i="5"/>
  <c r="C124" i="5"/>
  <c r="E123" i="5"/>
  <c r="D123" i="5"/>
  <c r="C123" i="5"/>
  <c r="E119" i="5"/>
  <c r="D119" i="5"/>
  <c r="C119" i="5"/>
  <c r="D118" i="5"/>
  <c r="C118" i="5"/>
  <c r="D117" i="5"/>
  <c r="C117" i="5"/>
  <c r="D116" i="5"/>
  <c r="C116" i="5"/>
  <c r="E115" i="5"/>
  <c r="D115" i="5"/>
  <c r="E111" i="5"/>
  <c r="D111" i="5"/>
  <c r="C111" i="5"/>
  <c r="D110" i="5"/>
  <c r="D109" i="5"/>
  <c r="C109" i="5"/>
  <c r="D108" i="5"/>
  <c r="C108" i="5"/>
  <c r="E107" i="5"/>
  <c r="E113" i="5" s="1"/>
  <c r="D107" i="5"/>
  <c r="E103" i="5"/>
  <c r="D103" i="5"/>
  <c r="C103" i="5"/>
  <c r="D102" i="5"/>
  <c r="C102" i="5"/>
  <c r="D101" i="5"/>
  <c r="C101" i="5"/>
  <c r="D100" i="5"/>
  <c r="C100" i="5"/>
  <c r="E99" i="5"/>
  <c r="D99" i="5"/>
  <c r="C99" i="5"/>
  <c r="E95" i="5"/>
  <c r="D95" i="5"/>
  <c r="C95" i="5"/>
  <c r="D94" i="5"/>
  <c r="C94" i="5"/>
  <c r="D93" i="5"/>
  <c r="C93" i="5"/>
  <c r="D92" i="5"/>
  <c r="C92" i="5"/>
  <c r="E91" i="5"/>
  <c r="E97" i="5" s="1"/>
  <c r="D91" i="5"/>
  <c r="C91" i="5"/>
  <c r="C97" i="5" s="1"/>
  <c r="E87" i="5"/>
  <c r="D87" i="5"/>
  <c r="C87" i="5"/>
  <c r="D86" i="5"/>
  <c r="C86" i="5"/>
  <c r="D85" i="5"/>
  <c r="C85" i="5"/>
  <c r="D84" i="5"/>
  <c r="C84" i="5"/>
  <c r="E83" i="5"/>
  <c r="D83" i="5"/>
  <c r="C83" i="5"/>
  <c r="C80" i="5"/>
  <c r="E79" i="5"/>
  <c r="D79" i="5"/>
  <c r="C79" i="5"/>
  <c r="D78" i="5"/>
  <c r="C78" i="5"/>
  <c r="D77" i="5"/>
  <c r="C77" i="5"/>
  <c r="D76" i="5"/>
  <c r="C76" i="5"/>
  <c r="E75" i="5"/>
  <c r="E81" i="5" s="1"/>
  <c r="D75" i="5"/>
  <c r="C75" i="5"/>
  <c r="E71" i="5"/>
  <c r="D71" i="5"/>
  <c r="D70" i="5"/>
  <c r="D69" i="5"/>
  <c r="D68" i="5"/>
  <c r="E67" i="5"/>
  <c r="E73" i="5" s="1"/>
  <c r="E74" i="5" s="1"/>
  <c r="D67" i="5"/>
  <c r="D63" i="5"/>
  <c r="D62" i="5"/>
  <c r="D61" i="5"/>
  <c r="D60" i="5"/>
  <c r="E59" i="5"/>
  <c r="E65" i="5" s="1"/>
  <c r="E66" i="5" s="1"/>
  <c r="D59" i="5"/>
  <c r="K19" i="5"/>
  <c r="J19" i="5"/>
  <c r="I9" i="5"/>
  <c r="I8" i="5"/>
  <c r="I7" i="5"/>
  <c r="I6" i="5"/>
  <c r="I5" i="5"/>
  <c r="I4" i="5"/>
  <c r="I3" i="5"/>
  <c r="K7" i="5" l="1"/>
  <c r="J7" i="4" s="1"/>
  <c r="K9" i="5"/>
  <c r="J9" i="4" s="1"/>
  <c r="K4" i="5"/>
  <c r="J4" i="4" s="1"/>
  <c r="K8" i="5"/>
  <c r="J8" i="4" s="1"/>
  <c r="K5" i="5"/>
  <c r="J5" i="4" s="1"/>
  <c r="D97" i="5"/>
  <c r="D98" i="5" s="1"/>
  <c r="E121" i="5"/>
  <c r="D89" i="5"/>
  <c r="C121" i="5"/>
  <c r="D73" i="5"/>
  <c r="D74" i="5" s="1"/>
  <c r="D65" i="5"/>
  <c r="D66" i="5" s="1"/>
  <c r="E89" i="5"/>
  <c r="D121" i="5"/>
  <c r="D122" i="5" s="1"/>
  <c r="C105" i="5"/>
  <c r="E105" i="5"/>
  <c r="D129" i="5"/>
  <c r="C81" i="5"/>
  <c r="E82" i="5" s="1"/>
  <c r="E98" i="5"/>
  <c r="C129" i="5"/>
  <c r="E129" i="5"/>
  <c r="E122" i="5"/>
  <c r="D105" i="5"/>
  <c r="D106" i="5" s="1"/>
  <c r="D113" i="5"/>
  <c r="D81" i="5"/>
  <c r="C89" i="5"/>
  <c r="D90" i="5" s="1"/>
  <c r="C113" i="5"/>
  <c r="K6" i="5"/>
  <c r="J6" i="4" s="1"/>
  <c r="K3" i="5"/>
  <c r="J3" i="4" s="1"/>
  <c r="H3" i="4"/>
  <c r="B8" i="2" s="1"/>
  <c r="B11" i="2"/>
  <c r="B16" i="2"/>
  <c r="E127" i="4"/>
  <c r="D127" i="4"/>
  <c r="C127" i="4"/>
  <c r="D126" i="4"/>
  <c r="C126" i="4"/>
  <c r="D125" i="4"/>
  <c r="C125" i="4"/>
  <c r="C124" i="4"/>
  <c r="E123" i="4"/>
  <c r="E129" i="4" s="1"/>
  <c r="D123" i="4"/>
  <c r="C123" i="4"/>
  <c r="E119" i="4"/>
  <c r="D119" i="4"/>
  <c r="C119" i="4"/>
  <c r="D118" i="4"/>
  <c r="C118" i="4"/>
  <c r="D117" i="4"/>
  <c r="C117" i="4"/>
  <c r="C116" i="4"/>
  <c r="E115" i="4"/>
  <c r="E121" i="4" s="1"/>
  <c r="D115" i="4"/>
  <c r="E111" i="4"/>
  <c r="D111" i="4"/>
  <c r="C111" i="4"/>
  <c r="D110" i="4"/>
  <c r="D109" i="4"/>
  <c r="C109" i="4"/>
  <c r="C108" i="4"/>
  <c r="E107" i="4"/>
  <c r="D107" i="4"/>
  <c r="E103" i="4"/>
  <c r="D103" i="4"/>
  <c r="C103" i="4"/>
  <c r="D102" i="4"/>
  <c r="C102" i="4"/>
  <c r="D101" i="4"/>
  <c r="C101" i="4"/>
  <c r="C100" i="4"/>
  <c r="E99" i="4"/>
  <c r="E105" i="4" s="1"/>
  <c r="D99" i="4"/>
  <c r="C99" i="4"/>
  <c r="E95" i="4"/>
  <c r="D95" i="4"/>
  <c r="C95" i="4"/>
  <c r="D94" i="4"/>
  <c r="C94" i="4"/>
  <c r="D93" i="4"/>
  <c r="C93" i="4"/>
  <c r="D92" i="4"/>
  <c r="C92" i="4"/>
  <c r="E91" i="4"/>
  <c r="D91" i="4"/>
  <c r="C91" i="4"/>
  <c r="C97" i="4" s="1"/>
  <c r="H14" i="4" s="1"/>
  <c r="B19" i="2" s="1"/>
  <c r="E87" i="4"/>
  <c r="D87" i="4"/>
  <c r="C87" i="4"/>
  <c r="D86" i="4"/>
  <c r="C86" i="4"/>
  <c r="D85" i="4"/>
  <c r="C85" i="4"/>
  <c r="C84" i="4"/>
  <c r="E83" i="4"/>
  <c r="E89" i="4" s="1"/>
  <c r="D83" i="4"/>
  <c r="C83" i="4"/>
  <c r="C80" i="4"/>
  <c r="E79" i="4"/>
  <c r="D79" i="4"/>
  <c r="C79" i="4"/>
  <c r="D78" i="4"/>
  <c r="C78" i="4"/>
  <c r="D77" i="4"/>
  <c r="C77" i="4"/>
  <c r="C76" i="4"/>
  <c r="E75" i="4"/>
  <c r="E81" i="4" s="1"/>
  <c r="D75" i="4"/>
  <c r="C75" i="4"/>
  <c r="E71" i="4"/>
  <c r="D71" i="4"/>
  <c r="D70" i="4"/>
  <c r="D69" i="4"/>
  <c r="E67" i="4"/>
  <c r="D67" i="4"/>
  <c r="D63" i="4"/>
  <c r="D62" i="4"/>
  <c r="D61" i="4"/>
  <c r="E59" i="4"/>
  <c r="E65" i="4" s="1"/>
  <c r="D59" i="4"/>
  <c r="D55" i="4"/>
  <c r="D54" i="4"/>
  <c r="D53" i="4"/>
  <c r="D51" i="4"/>
  <c r="D47" i="4"/>
  <c r="D46" i="4"/>
  <c r="D45" i="4"/>
  <c r="D43" i="4"/>
  <c r="D39" i="4"/>
  <c r="D38" i="4"/>
  <c r="D37" i="4"/>
  <c r="D35" i="4"/>
  <c r="D31" i="4"/>
  <c r="D30" i="4"/>
  <c r="D29" i="4"/>
  <c r="D27" i="4"/>
  <c r="D23" i="4"/>
  <c r="D22" i="4"/>
  <c r="D21" i="4"/>
  <c r="D19" i="4"/>
  <c r="D15" i="4"/>
  <c r="D14" i="4"/>
  <c r="D13" i="4"/>
  <c r="H11" i="4"/>
  <c r="D11" i="4"/>
  <c r="H10" i="4"/>
  <c r="B15" i="2" s="1"/>
  <c r="E10" i="4"/>
  <c r="H9" i="4"/>
  <c r="B14" i="2" s="1"/>
  <c r="H8" i="4"/>
  <c r="B13" i="2" s="1"/>
  <c r="H7" i="4"/>
  <c r="B12" i="2" s="1"/>
  <c r="D7" i="4"/>
  <c r="H6" i="4"/>
  <c r="D6" i="4"/>
  <c r="H5" i="4"/>
  <c r="B10" i="2" s="1"/>
  <c r="D5" i="4"/>
  <c r="H4" i="4"/>
  <c r="B9" i="2" s="1"/>
  <c r="D3" i="4"/>
  <c r="D17" i="4" l="1"/>
  <c r="D18" i="4" s="1"/>
  <c r="E90" i="5"/>
  <c r="D25" i="4"/>
  <c r="I5" i="4" s="1"/>
  <c r="D41" i="4"/>
  <c r="D42" i="4" s="1"/>
  <c r="D73" i="4"/>
  <c r="E97" i="4"/>
  <c r="J14" i="4" s="1"/>
  <c r="C121" i="4"/>
  <c r="H17" i="4" s="1"/>
  <c r="B22" i="2" s="1"/>
  <c r="D114" i="5"/>
  <c r="E106" i="5"/>
  <c r="E66" i="4"/>
  <c r="J10" i="4"/>
  <c r="D57" i="4"/>
  <c r="C81" i="4"/>
  <c r="H12" i="4" s="1"/>
  <c r="B17" i="2" s="1"/>
  <c r="D97" i="4"/>
  <c r="I14" i="4" s="1"/>
  <c r="D113" i="4"/>
  <c r="I16" i="4" s="1"/>
  <c r="D81" i="4"/>
  <c r="E113" i="4"/>
  <c r="J16" i="4" s="1"/>
  <c r="D121" i="4"/>
  <c r="D122" i="4" s="1"/>
  <c r="E130" i="5"/>
  <c r="D49" i="4"/>
  <c r="D50" i="4" s="1"/>
  <c r="C89" i="4"/>
  <c r="H13" i="4" s="1"/>
  <c r="B18" i="2" s="1"/>
  <c r="C105" i="4"/>
  <c r="H15" i="4" s="1"/>
  <c r="B20" i="2" s="1"/>
  <c r="D129" i="4"/>
  <c r="J15" i="4"/>
  <c r="D20" i="2" s="1"/>
  <c r="D33" i="4"/>
  <c r="I6" i="4" s="1"/>
  <c r="D89" i="4"/>
  <c r="I13" i="4" s="1"/>
  <c r="D105" i="4"/>
  <c r="E73" i="4"/>
  <c r="J11" i="4" s="1"/>
  <c r="C129" i="4"/>
  <c r="H18" i="4" s="1"/>
  <c r="D9" i="4"/>
  <c r="D10" i="4" s="1"/>
  <c r="D65" i="4"/>
  <c r="I10" i="4" s="1"/>
  <c r="C113" i="4"/>
  <c r="H16" i="4" s="1"/>
  <c r="B21" i="2" s="1"/>
  <c r="E114" i="5"/>
  <c r="D82" i="5"/>
  <c r="D130" i="5"/>
  <c r="J13" i="4"/>
  <c r="E90" i="4"/>
  <c r="D98" i="4"/>
  <c r="D114" i="4"/>
  <c r="D74" i="4"/>
  <c r="I11" i="4"/>
  <c r="J12" i="4"/>
  <c r="E122" i="4"/>
  <c r="J17" i="4"/>
  <c r="E74" i="4"/>
  <c r="E98" i="4"/>
  <c r="D66" i="4"/>
  <c r="D58" i="4"/>
  <c r="I9" i="4"/>
  <c r="I18" i="4"/>
  <c r="L18" i="4" s="1"/>
  <c r="D34" i="4"/>
  <c r="I15" i="4"/>
  <c r="E130" i="4"/>
  <c r="J18" i="4"/>
  <c r="M18" i="4" s="1"/>
  <c r="I4" i="4"/>
  <c r="I7" i="4" l="1"/>
  <c r="L7" i="4" s="1"/>
  <c r="D130" i="4"/>
  <c r="D26" i="4"/>
  <c r="E82" i="4"/>
  <c r="G20" i="2"/>
  <c r="D82" i="4"/>
  <c r="D90" i="4"/>
  <c r="I8" i="4"/>
  <c r="L8" i="4" s="1"/>
  <c r="I17" i="4"/>
  <c r="C22" i="2" s="1"/>
  <c r="F22" i="2" s="1"/>
  <c r="E114" i="4"/>
  <c r="I12" i="4"/>
  <c r="L12" i="4" s="1"/>
  <c r="M15" i="4"/>
  <c r="D106" i="4"/>
  <c r="I3" i="4"/>
  <c r="C8" i="2" s="1"/>
  <c r="F8" i="2" s="1"/>
  <c r="C12" i="2"/>
  <c r="F12" i="2" s="1"/>
  <c r="J16" i="2" s="1"/>
  <c r="C17" i="6" s="1"/>
  <c r="E106" i="4"/>
  <c r="M10" i="4"/>
  <c r="D15" i="2"/>
  <c r="G15" i="2" s="1"/>
  <c r="K19" i="2" s="1"/>
  <c r="C9" i="6" s="1"/>
  <c r="C20" i="2"/>
  <c r="F20" i="2" s="1"/>
  <c r="L15" i="4"/>
  <c r="C14" i="2"/>
  <c r="F14" i="2" s="1"/>
  <c r="J18" i="2" s="1"/>
  <c r="C19" i="6" s="1"/>
  <c r="L9" i="4"/>
  <c r="L13" i="4"/>
  <c r="C18" i="2"/>
  <c r="F18" i="2" s="1"/>
  <c r="J22" i="2" s="1"/>
  <c r="C23" i="6" s="1"/>
  <c r="L14" i="4"/>
  <c r="C19" i="2"/>
  <c r="F19" i="2" s="1"/>
  <c r="C9" i="2"/>
  <c r="F9" i="2" s="1"/>
  <c r="J13" i="2" s="1"/>
  <c r="C14" i="6" s="1"/>
  <c r="L4" i="4"/>
  <c r="D16" i="2"/>
  <c r="G16" i="2" s="1"/>
  <c r="K20" i="2" s="1"/>
  <c r="C10" i="6" s="1"/>
  <c r="M11" i="4"/>
  <c r="L17" i="4"/>
  <c r="M14" i="4"/>
  <c r="D19" i="2"/>
  <c r="G19" i="2" s="1"/>
  <c r="L6" i="4"/>
  <c r="C11" i="2"/>
  <c r="F11" i="2" s="1"/>
  <c r="J15" i="2" s="1"/>
  <c r="C16" i="6" s="1"/>
  <c r="L5" i="4"/>
  <c r="C10" i="2"/>
  <c r="F10" i="2" s="1"/>
  <c r="J14" i="2" s="1"/>
  <c r="C15" i="6" s="1"/>
  <c r="M17" i="4"/>
  <c r="D22" i="2"/>
  <c r="G22" i="2" s="1"/>
  <c r="M16" i="4"/>
  <c r="D21" i="2"/>
  <c r="G21" i="2" s="1"/>
  <c r="L11" i="4"/>
  <c r="C16" i="2"/>
  <c r="F16" i="2" s="1"/>
  <c r="J20" i="2" s="1"/>
  <c r="C21" i="6" s="1"/>
  <c r="M13" i="4"/>
  <c r="D18" i="2"/>
  <c r="G18" i="2" s="1"/>
  <c r="K22" i="2" s="1"/>
  <c r="C12" i="6" s="1"/>
  <c r="L10" i="4"/>
  <c r="C15" i="2"/>
  <c r="F15" i="2" s="1"/>
  <c r="J19" i="2" s="1"/>
  <c r="C20" i="6" s="1"/>
  <c r="C17" i="2"/>
  <c r="F17" i="2" s="1"/>
  <c r="J21" i="2" s="1"/>
  <c r="C22" i="6" s="1"/>
  <c r="L16" i="4"/>
  <c r="C21" i="2"/>
  <c r="F21" i="2" s="1"/>
  <c r="C13" i="2"/>
  <c r="F13" i="2" s="1"/>
  <c r="J17" i="2" s="1"/>
  <c r="C18" i="6" s="1"/>
  <c r="L3" i="4"/>
  <c r="M12" i="4"/>
  <c r="D17" i="2"/>
  <c r="G17" i="2" s="1"/>
  <c r="K21" i="2" s="1"/>
  <c r="C11" i="6" s="1"/>
  <c r="F23" i="2" l="1"/>
  <c r="D12" i="2"/>
  <c r="G12" i="2" s="1"/>
  <c r="K16" i="2" s="1"/>
  <c r="C6" i="6" s="1"/>
  <c r="M7" i="4"/>
  <c r="M8" i="4"/>
  <c r="M5" i="4"/>
  <c r="M4" i="4"/>
  <c r="M9" i="4"/>
  <c r="M6" i="4"/>
  <c r="D8" i="2" l="1"/>
  <c r="G8" i="2" s="1"/>
  <c r="M3" i="4"/>
  <c r="D9" i="2"/>
  <c r="G9" i="2" s="1"/>
  <c r="K13" i="2" s="1"/>
  <c r="C3" i="6" s="1"/>
  <c r="D10" i="2"/>
  <c r="G10" i="2" s="1"/>
  <c r="K14" i="2" s="1"/>
  <c r="C4" i="6" s="1"/>
  <c r="D13" i="2"/>
  <c r="G13" i="2" s="1"/>
  <c r="K17" i="2" s="1"/>
  <c r="C7" i="6" s="1"/>
  <c r="D11" i="2"/>
  <c r="G11" i="2" s="1"/>
  <c r="K15" i="2" s="1"/>
  <c r="C5" i="6" s="1"/>
  <c r="D14" i="2"/>
  <c r="G14" i="2" s="1"/>
  <c r="K18" i="2" s="1"/>
  <c r="C8" i="6" s="1"/>
  <c r="J12" i="2"/>
  <c r="C13" i="6" s="1"/>
  <c r="K12" i="2" l="1"/>
  <c r="C2" i="6" s="1"/>
  <c r="G23" i="2"/>
</calcChain>
</file>

<file path=xl/sharedStrings.xml><?xml version="1.0" encoding="utf-8"?>
<sst xmlns="http://schemas.openxmlformats.org/spreadsheetml/2006/main" count="434" uniqueCount="38">
  <si>
    <t>AÑO</t>
  </si>
  <si>
    <t>PESTICIDAS (tonnes per 1000 Ha)</t>
  </si>
  <si>
    <t>Provincia</t>
  </si>
  <si>
    <t>Slope (Trend)</t>
  </si>
  <si>
    <t>Manabí</t>
  </si>
  <si>
    <t>Santa Elena</t>
  </si>
  <si>
    <t>Año</t>
  </si>
  <si>
    <t>Tipo de cultivo</t>
  </si>
  <si>
    <t>Nacional</t>
  </si>
  <si>
    <t>Nacional (Ha)</t>
  </si>
  <si>
    <t>Santa Elena (Ha)</t>
  </si>
  <si>
    <t>Banano</t>
  </si>
  <si>
    <t xml:space="preserve"> Caña de Azúcar</t>
  </si>
  <si>
    <t>-- </t>
  </si>
  <si>
    <t>Palma Africana</t>
  </si>
  <si>
    <t>Arroz</t>
  </si>
  <si>
    <t>Maíz duro</t>
  </si>
  <si>
    <t>Papa</t>
  </si>
  <si>
    <t>Total</t>
  </si>
  <si>
    <t>Porcentaje</t>
  </si>
  <si>
    <t>--- </t>
  </si>
  <si>
    <t> --</t>
  </si>
  <si>
    <t xml:space="preserve"> Nacional  (tonnes per 1000 Ha)</t>
  </si>
  <si>
    <t xml:space="preserve"> Santa Elena (tonnes per 1000 Ha)</t>
  </si>
  <si>
    <t>Manabí (Ha)</t>
  </si>
  <si>
    <t>Manabí (tonnes per 1000 Ha)</t>
  </si>
  <si>
    <t>ÁREA COSECHADA EN HA (INEC)</t>
  </si>
  <si>
    <t>-</t>
  </si>
  <si>
    <t>Guayas</t>
  </si>
  <si>
    <t xml:space="preserve"> Caña de Azucar</t>
  </si>
  <si>
    <t>Guayas (Ha)</t>
  </si>
  <si>
    <t>Manabí Tendencia</t>
  </si>
  <si>
    <t>Santa Elena Tendencia</t>
  </si>
  <si>
    <t>Manabí Pendiente</t>
  </si>
  <si>
    <t>Santa Elena pendiente</t>
  </si>
  <si>
    <t>rgn_id</t>
  </si>
  <si>
    <t>year</t>
  </si>
  <si>
    <t>trend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</si>
</sst>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sz val="11"/>
      <name val="Arial"/>
      <family val="2"/>
    </font>
    <font>
      <sz val="9"/>
      <color rgb="FF24292E"/>
      <name val="Segoe UI"/>
      <family val="2"/>
    </font>
  </fonts>
  <fills count="12">
    <fill>
      <patternFill patternType="none"/>
    </fill>
    <fill>
      <patternFill patternType="gray125"/>
    </fill>
    <fill>
      <patternFill patternType="solid">
        <fgColor rgb="FFDCDCDC"/>
        <bgColor rgb="FF00000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rgb="FF000000"/>
      </patternFill>
    </fill>
    <fill>
      <patternFill patternType="solid">
        <fgColor rgb="FFDEEAF6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6F8FA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/>
      <diagonal/>
    </border>
    <border>
      <left/>
      <right style="medium">
        <color rgb="FFBFBFBF"/>
      </right>
      <top/>
      <bottom style="medium">
        <color rgb="FFBFBFBF"/>
      </bottom>
      <diagonal/>
    </border>
    <border>
      <left style="medium">
        <color rgb="FFBFBFBF"/>
      </left>
      <right style="medium">
        <color rgb="FFBFBFBF"/>
      </right>
      <top/>
      <bottom/>
      <diagonal/>
    </border>
    <border>
      <left style="medium">
        <color rgb="FFBFBFBF"/>
      </left>
      <right style="medium">
        <color rgb="FFBFBFBF"/>
      </right>
      <top/>
      <bottom style="medium">
        <color rgb="FFBFBFBF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DFE2E5"/>
      </left>
      <right style="medium">
        <color rgb="FFDFE2E5"/>
      </right>
      <top/>
      <bottom style="medium">
        <color rgb="FFDFE2E5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4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/>
    <xf numFmtId="0" fontId="2" fillId="4" borderId="1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164" fontId="4" fillId="0" borderId="0" xfId="1" applyNumberFormat="1" applyFont="1" applyFill="1" applyBorder="1" applyAlignment="1">
      <alignment horizontal="right" vertical="center"/>
    </xf>
    <xf numFmtId="0" fontId="6" fillId="0" borderId="0" xfId="0" applyFont="1"/>
    <xf numFmtId="0" fontId="7" fillId="5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3" fontId="7" fillId="0" borderId="1" xfId="0" applyNumberFormat="1" applyFont="1" applyBorder="1" applyAlignment="1">
      <alignment horizontal="right" vertical="center"/>
    </xf>
    <xf numFmtId="0" fontId="0" fillId="0" borderId="1" xfId="0" applyBorder="1"/>
    <xf numFmtId="3" fontId="5" fillId="0" borderId="1" xfId="0" applyNumberFormat="1" applyFont="1" applyBorder="1"/>
    <xf numFmtId="3" fontId="0" fillId="0" borderId="1" xfId="0" applyNumberFormat="1" applyBorder="1"/>
    <xf numFmtId="0" fontId="0" fillId="7" borderId="1" xfId="0" applyFill="1" applyBorder="1"/>
    <xf numFmtId="0" fontId="0" fillId="6" borderId="1" xfId="0" applyFill="1" applyBorder="1"/>
    <xf numFmtId="4" fontId="7" fillId="5" borderId="1" xfId="0" applyNumberFormat="1" applyFont="1" applyFill="1" applyBorder="1" applyAlignment="1">
      <alignment horizontal="center" vertical="center"/>
    </xf>
    <xf numFmtId="49" fontId="0" fillId="0" borderId="1" xfId="0" applyNumberFormat="1" applyBorder="1"/>
    <xf numFmtId="4" fontId="8" fillId="0" borderId="1" xfId="0" applyNumberFormat="1" applyFont="1" applyBorder="1" applyAlignment="1">
      <alignment horizontal="left" vertical="center" wrapText="1"/>
    </xf>
    <xf numFmtId="3" fontId="8" fillId="0" borderId="1" xfId="0" applyNumberFormat="1" applyFont="1" applyBorder="1" applyAlignment="1">
      <alignment horizontal="right" vertical="center"/>
    </xf>
    <xf numFmtId="4" fontId="7" fillId="0" borderId="1" xfId="0" applyNumberFormat="1" applyFont="1" applyBorder="1" applyAlignment="1">
      <alignment horizontal="left" vertical="center" wrapText="1"/>
    </xf>
    <xf numFmtId="3" fontId="7" fillId="0" borderId="1" xfId="0" applyNumberFormat="1" applyFont="1" applyFill="1" applyBorder="1" applyAlignment="1">
      <alignment horizontal="right" vertical="center"/>
    </xf>
    <xf numFmtId="10" fontId="7" fillId="0" borderId="1" xfId="1" applyNumberFormat="1" applyFont="1" applyBorder="1" applyAlignment="1">
      <alignment horizontal="right" vertical="center"/>
    </xf>
    <xf numFmtId="10" fontId="5" fillId="0" borderId="1" xfId="1" applyNumberFormat="1" applyFont="1" applyBorder="1"/>
    <xf numFmtId="3" fontId="0" fillId="0" borderId="0" xfId="0" applyNumberFormat="1"/>
    <xf numFmtId="9" fontId="0" fillId="0" borderId="0" xfId="1" applyFont="1"/>
    <xf numFmtId="3" fontId="8" fillId="8" borderId="1" xfId="0" applyNumberFormat="1" applyFont="1" applyFill="1" applyBorder="1" applyAlignment="1">
      <alignment horizontal="right" vertical="center"/>
    </xf>
    <xf numFmtId="3" fontId="8" fillId="0" borderId="1" xfId="0" applyNumberFormat="1" applyFont="1" applyFill="1" applyBorder="1" applyAlignment="1">
      <alignment horizontal="right" vertical="center"/>
    </xf>
    <xf numFmtId="3" fontId="0" fillId="0" borderId="0" xfId="0" applyNumberFormat="1" applyFont="1"/>
    <xf numFmtId="3" fontId="9" fillId="0" borderId="1" xfId="0" applyNumberFormat="1" applyFont="1" applyFill="1" applyBorder="1" applyAlignment="1">
      <alignment horizontal="right"/>
    </xf>
    <xf numFmtId="3" fontId="8" fillId="9" borderId="1" xfId="0" applyNumberFormat="1" applyFont="1" applyFill="1" applyBorder="1" applyAlignment="1">
      <alignment horizontal="right" vertical="center"/>
    </xf>
    <xf numFmtId="3" fontId="0" fillId="0" borderId="1" xfId="1" applyNumberFormat="1" applyFont="1" applyBorder="1"/>
    <xf numFmtId="3" fontId="8" fillId="10" borderId="1" xfId="0" applyNumberFormat="1" applyFont="1" applyFill="1" applyBorder="1" applyAlignment="1">
      <alignment horizontal="right" vertical="center"/>
    </xf>
    <xf numFmtId="3" fontId="0" fillId="0" borderId="1" xfId="0" applyNumberFormat="1" applyBorder="1" applyAlignment="1">
      <alignment horizontal="right"/>
    </xf>
    <xf numFmtId="0" fontId="8" fillId="0" borderId="3" xfId="0" applyFont="1" applyBorder="1" applyAlignment="1">
      <alignment horizontal="left" vertical="center" wrapText="1"/>
    </xf>
    <xf numFmtId="3" fontId="8" fillId="0" borderId="3" xfId="0" applyNumberFormat="1" applyFont="1" applyBorder="1" applyAlignment="1">
      <alignment horizontal="right" vertical="center"/>
    </xf>
    <xf numFmtId="49" fontId="8" fillId="0" borderId="1" xfId="0" applyNumberFormat="1" applyFont="1" applyFill="1" applyBorder="1" applyAlignment="1">
      <alignment horizontal="right" vertical="center"/>
    </xf>
    <xf numFmtId="1" fontId="0" fillId="0" borderId="1" xfId="0" applyNumberFormat="1" applyBorder="1"/>
    <xf numFmtId="0" fontId="8" fillId="0" borderId="3" xfId="0" applyFont="1" applyBorder="1" applyAlignment="1">
      <alignment horizontal="right" vertical="center"/>
    </xf>
    <xf numFmtId="0" fontId="7" fillId="0" borderId="3" xfId="0" applyFont="1" applyBorder="1" applyAlignment="1">
      <alignment horizontal="left" vertical="center" wrapText="1"/>
    </xf>
    <xf numFmtId="3" fontId="7" fillId="0" borderId="3" xfId="0" applyNumberFormat="1" applyFont="1" applyBorder="1" applyAlignment="1">
      <alignment horizontal="right" vertical="center"/>
    </xf>
    <xf numFmtId="10" fontId="7" fillId="0" borderId="3" xfId="0" applyNumberFormat="1" applyFont="1" applyBorder="1" applyAlignment="1">
      <alignment horizontal="right" vertical="center"/>
    </xf>
    <xf numFmtId="10" fontId="0" fillId="0" borderId="0" xfId="1" applyNumberFormat="1" applyFont="1"/>
    <xf numFmtId="3" fontId="0" fillId="0" borderId="1" xfId="0" applyNumberFormat="1" applyFill="1" applyBorder="1"/>
    <xf numFmtId="3" fontId="5" fillId="0" borderId="1" xfId="0" applyNumberFormat="1" applyFont="1" applyFill="1" applyBorder="1"/>
    <xf numFmtId="0" fontId="0" fillId="0" borderId="6" xfId="0" applyFill="1" applyBorder="1"/>
    <xf numFmtId="49" fontId="8" fillId="0" borderId="1" xfId="0" applyNumberFormat="1" applyFont="1" applyBorder="1" applyAlignment="1">
      <alignment horizontal="center" vertical="center"/>
    </xf>
    <xf numFmtId="0" fontId="0" fillId="0" borderId="1" xfId="0" applyFill="1" applyBorder="1"/>
    <xf numFmtId="2" fontId="0" fillId="0" borderId="1" xfId="0" applyNumberFormat="1" applyBorder="1"/>
    <xf numFmtId="0" fontId="10" fillId="11" borderId="7" xfId="0" applyFont="1" applyFill="1" applyBorder="1" applyAlignment="1">
      <alignment horizontal="left" vertical="center"/>
    </xf>
    <xf numFmtId="2" fontId="0" fillId="0" borderId="0" xfId="0" applyNumberFormat="1"/>
    <xf numFmtId="0" fontId="7" fillId="0" borderId="2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18" Type="http://schemas.openxmlformats.org/officeDocument/2006/relationships/externalLink" Target="externalLinks/externalLink13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6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externalLink" Target="externalLinks/externalLink12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1.xml"/><Relationship Id="rId20" Type="http://schemas.openxmlformats.org/officeDocument/2006/relationships/externalLink" Target="externalLinks/externalLink15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0.xml"/><Relationship Id="rId23" Type="http://schemas.openxmlformats.org/officeDocument/2006/relationships/styles" Target="styles.xml"/><Relationship Id="rId10" Type="http://schemas.openxmlformats.org/officeDocument/2006/relationships/externalLink" Target="externalLinks/externalLink5.xml"/><Relationship Id="rId19" Type="http://schemas.openxmlformats.org/officeDocument/2006/relationships/externalLink" Target="externalLinks/externalLink1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externalLink" Target="externalLinks/externalLink9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cw_chemicaltrendgl!$B$1</c:f>
              <c:strCache>
                <c:ptCount val="1"/>
                <c:pt idx="0">
                  <c:v>PESTICIDAS (tonnes per 1000 Ha)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5588423769928262"/>
                  <c:y val="0.3633803587051617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C"/>
                </a:p>
              </c:txPr>
            </c:trendlineLbl>
          </c:trendline>
          <c:xVal>
            <c:numRef>
              <c:f>cw_chemicaltrendgl!$A$2:$A$22</c:f>
              <c:numCache>
                <c:formatCode>General</c:formatCode>
                <c:ptCount val="2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</c:numCache>
            </c:numRef>
          </c:xVal>
          <c:yVal>
            <c:numRef>
              <c:f>cw_chemicaltrendgl!$B$2:$B$22</c:f>
              <c:numCache>
                <c:formatCode>General</c:formatCode>
                <c:ptCount val="21"/>
                <c:pt idx="0">
                  <c:v>0.87</c:v>
                </c:pt>
                <c:pt idx="1">
                  <c:v>0.79</c:v>
                </c:pt>
                <c:pt idx="2">
                  <c:v>0.67</c:v>
                </c:pt>
                <c:pt idx="3">
                  <c:v>0.62</c:v>
                </c:pt>
                <c:pt idx="4">
                  <c:v>0.88</c:v>
                </c:pt>
                <c:pt idx="5">
                  <c:v>0.89</c:v>
                </c:pt>
                <c:pt idx="6">
                  <c:v>0.8</c:v>
                </c:pt>
                <c:pt idx="7">
                  <c:v>2.5299999999999998</c:v>
                </c:pt>
                <c:pt idx="8">
                  <c:v>7.16</c:v>
                </c:pt>
                <c:pt idx="9">
                  <c:v>4.7699999999999996</c:v>
                </c:pt>
                <c:pt idx="10">
                  <c:v>6.02</c:v>
                </c:pt>
                <c:pt idx="11">
                  <c:v>2.62</c:v>
                </c:pt>
                <c:pt idx="12">
                  <c:v>0.5</c:v>
                </c:pt>
                <c:pt idx="13">
                  <c:v>12.32</c:v>
                </c:pt>
                <c:pt idx="14">
                  <c:v>11.81</c:v>
                </c:pt>
                <c:pt idx="15">
                  <c:v>7.33</c:v>
                </c:pt>
                <c:pt idx="16">
                  <c:v>3.25</c:v>
                </c:pt>
                <c:pt idx="17">
                  <c:v>5.86</c:v>
                </c:pt>
                <c:pt idx="18">
                  <c:v>6.16</c:v>
                </c:pt>
                <c:pt idx="19">
                  <c:v>3.79</c:v>
                </c:pt>
                <c:pt idx="20">
                  <c:v>12.27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F7ED-4A37-BAC5-C16C020109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52086336"/>
        <c:axId val="-1852098304"/>
      </c:scatterChart>
      <c:valAx>
        <c:axId val="-1852086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-1852098304"/>
        <c:crosses val="autoZero"/>
        <c:crossBetween val="midCat"/>
      </c:valAx>
      <c:valAx>
        <c:axId val="-185209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-1852086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TENDENCIA SANTA ELENA 2006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4188013998250218"/>
                  <c:y val="-0.403108413531641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C"/>
                </a:p>
              </c:txPr>
            </c:trendlineLbl>
          </c:trendline>
          <c:xVal>
            <c:numRef>
              <c:f>'cw_chemical_trend MSE'!$A$8:$A$12</c:f>
              <c:numCache>
                <c:formatCode>@</c:formatCode>
                <c:ptCount val="5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</c:numCache>
            </c:numRef>
          </c:xVal>
          <c:yVal>
            <c:numRef>
              <c:f>'cw_chemical_trend MSE'!$G$8:$G$12</c:f>
              <c:numCache>
                <c:formatCode>General</c:formatCode>
                <c:ptCount val="5"/>
                <c:pt idx="0">
                  <c:v>1.5871510147219688E-3</c:v>
                </c:pt>
                <c:pt idx="1">
                  <c:v>3.8712307893671312E-2</c:v>
                </c:pt>
                <c:pt idx="2">
                  <c:v>3.7897361708598719E-2</c:v>
                </c:pt>
                <c:pt idx="3">
                  <c:v>2.2642551688860129E-2</c:v>
                </c:pt>
                <c:pt idx="4">
                  <c:v>1.0244697834748944E-2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9E5-46CB-A34B-B5471CCD8A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59319872"/>
        <c:axId val="-1759306816"/>
      </c:scatterChart>
      <c:valAx>
        <c:axId val="-1759319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-1759306816"/>
        <c:crosses val="autoZero"/>
        <c:crossBetween val="midCat"/>
      </c:valAx>
      <c:valAx>
        <c:axId val="-175930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-1759319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TENDENCIA SANTA</a:t>
            </a:r>
            <a:r>
              <a:rPr lang="es-EC" baseline="0"/>
              <a:t> ELENA 2011</a:t>
            </a:r>
            <a:endParaRPr lang="es-EC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C"/>
                </a:p>
              </c:txPr>
            </c:trendlineLbl>
          </c:trendline>
          <c:xVal>
            <c:numRef>
              <c:f>'cw_chemical_trend MSE'!$A$13:$A$17</c:f>
              <c:numCache>
                <c:formatCode>@</c:formatCode>
                <c:ptCount val="5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</c:numCache>
            </c:numRef>
          </c:xVal>
          <c:yVal>
            <c:numRef>
              <c:f>'cw_chemical_trend MSE'!$G$13:$G$17</c:f>
              <c:numCache>
                <c:formatCode>General</c:formatCode>
                <c:ptCount val="5"/>
                <c:pt idx="0">
                  <c:v>1.9054886943617396E-2</c:v>
                </c:pt>
                <c:pt idx="1">
                  <c:v>1.9417295643573518E-2</c:v>
                </c:pt>
                <c:pt idx="2">
                  <c:v>8.074058364777861E-3</c:v>
                </c:pt>
                <c:pt idx="3">
                  <c:v>2.6756822410875132E-2</c:v>
                </c:pt>
                <c:pt idx="4">
                  <c:v>2.5258153073587499E-2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D90-4B7E-ACF5-B3B00FE32F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59322048"/>
        <c:axId val="-1759301920"/>
      </c:scatterChart>
      <c:valAx>
        <c:axId val="-1759322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-1759301920"/>
        <c:crosses val="autoZero"/>
        <c:crossBetween val="midCat"/>
      </c:valAx>
      <c:valAx>
        <c:axId val="-175930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-1759322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TENDENCIA SANTA ELENA 2010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C"/>
                </a:p>
              </c:txPr>
            </c:trendlineLbl>
          </c:trendline>
          <c:xVal>
            <c:numRef>
              <c:f>'cw_chemical_trend MSE'!$A$12:$A$16</c:f>
              <c:numCache>
                <c:formatCode>@</c:formatCode>
                <c:ptCount val="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</c:numCache>
            </c:numRef>
          </c:xVal>
          <c:yVal>
            <c:numRef>
              <c:f>'cw_chemical_trend MSE'!$G$12:$G$16</c:f>
              <c:numCache>
                <c:formatCode>General</c:formatCode>
                <c:ptCount val="5"/>
                <c:pt idx="0">
                  <c:v>1.0244697834748944E-2</c:v>
                </c:pt>
                <c:pt idx="1">
                  <c:v>1.9054886943617396E-2</c:v>
                </c:pt>
                <c:pt idx="2">
                  <c:v>1.9417295643573518E-2</c:v>
                </c:pt>
                <c:pt idx="3">
                  <c:v>8.074058364777861E-3</c:v>
                </c:pt>
                <c:pt idx="4">
                  <c:v>2.6756822410875132E-2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F7AD-4105-B390-36235B0D1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59299200"/>
        <c:axId val="-1759301376"/>
      </c:scatterChart>
      <c:valAx>
        <c:axId val="-1759299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-1759301376"/>
        <c:crosses val="autoZero"/>
        <c:crossBetween val="midCat"/>
      </c:valAx>
      <c:valAx>
        <c:axId val="-175930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-1759299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TENDENCIA MANABÍ</a:t>
            </a:r>
            <a:r>
              <a:rPr lang="es-EC" baseline="0"/>
              <a:t> 2011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C"/>
                </a:p>
              </c:txPr>
            </c:trendlineLbl>
          </c:trendline>
          <c:xVal>
            <c:numRef>
              <c:f>'cw_chemical_trend MSE'!$A$13:$A$17</c:f>
              <c:numCache>
                <c:formatCode>@</c:formatCode>
                <c:ptCount val="5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</c:numCache>
            </c:numRef>
          </c:xVal>
          <c:yVal>
            <c:numRef>
              <c:f>'cw_chemical_trend MSE'!$F$13:$F$17</c:f>
              <c:numCache>
                <c:formatCode>General</c:formatCode>
                <c:ptCount val="5"/>
                <c:pt idx="0">
                  <c:v>0.37904444201573806</c:v>
                </c:pt>
                <c:pt idx="1">
                  <c:v>0.38768374438611497</c:v>
                </c:pt>
                <c:pt idx="2">
                  <c:v>0.21491493371640305</c:v>
                </c:pt>
                <c:pt idx="3">
                  <c:v>0.71356117060296331</c:v>
                </c:pt>
                <c:pt idx="4">
                  <c:v>0.39575846894199296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E0C-4E4B-A844-4C83BD80A0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59317696"/>
        <c:axId val="-1759312256"/>
      </c:scatterChart>
      <c:valAx>
        <c:axId val="-1759317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-1759312256"/>
        <c:crosses val="autoZero"/>
        <c:crossBetween val="midCat"/>
      </c:valAx>
      <c:valAx>
        <c:axId val="-175931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-1759317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TENDENCIA MANABÍ 2012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C"/>
                </a:p>
              </c:txPr>
            </c:trendlineLbl>
          </c:trendline>
          <c:xVal>
            <c:numRef>
              <c:f>'cw_chemical_trend MSE'!$A$14:$A$18</c:f>
              <c:numCache>
                <c:formatCode>@</c:formatCode>
                <c:ptCount val="5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</c:numCache>
            </c:numRef>
          </c:xVal>
          <c:yVal>
            <c:numRef>
              <c:f>'cw_chemical_trend MSE'!$F$14:$F$18</c:f>
              <c:numCache>
                <c:formatCode>General</c:formatCode>
                <c:ptCount val="5"/>
                <c:pt idx="0">
                  <c:v>0.38768374438611497</c:v>
                </c:pt>
                <c:pt idx="1">
                  <c:v>0.21491493371640305</c:v>
                </c:pt>
                <c:pt idx="2">
                  <c:v>0.71356117060296331</c:v>
                </c:pt>
                <c:pt idx="3">
                  <c:v>0.39575846894199296</c:v>
                </c:pt>
                <c:pt idx="4">
                  <c:v>0.29020516769242133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70A-47BC-BF21-D5CDB83C31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59313344"/>
        <c:axId val="-1759306272"/>
      </c:scatterChart>
      <c:valAx>
        <c:axId val="-1759313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-1759306272"/>
        <c:crosses val="autoZero"/>
        <c:crossBetween val="midCat"/>
      </c:valAx>
      <c:valAx>
        <c:axId val="-175930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-1759313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TENDENCIA SANTA ELENA 2012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C"/>
                </a:p>
              </c:txPr>
            </c:trendlineLbl>
          </c:trendline>
          <c:xVal>
            <c:numRef>
              <c:f>'cw_chemical_trend MSE'!$A$14:$A$18</c:f>
              <c:numCache>
                <c:formatCode>@</c:formatCode>
                <c:ptCount val="5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</c:numCache>
            </c:numRef>
          </c:xVal>
          <c:yVal>
            <c:numRef>
              <c:f>'cw_chemical_trend MSE'!$G$14:$G$18</c:f>
              <c:numCache>
                <c:formatCode>General</c:formatCode>
                <c:ptCount val="5"/>
                <c:pt idx="0">
                  <c:v>1.9417295643573518E-2</c:v>
                </c:pt>
                <c:pt idx="1">
                  <c:v>8.074058364777861E-3</c:v>
                </c:pt>
                <c:pt idx="2">
                  <c:v>2.6756822410875132E-2</c:v>
                </c:pt>
                <c:pt idx="3">
                  <c:v>2.5258153073587499E-2</c:v>
                </c:pt>
                <c:pt idx="4">
                  <c:v>1.6875556629620987E-2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CE8-433E-A6A4-5C1F36F14E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59300832"/>
        <c:axId val="-1759326400"/>
      </c:scatterChart>
      <c:valAx>
        <c:axId val="-1759300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-1759326400"/>
        <c:crosses val="autoZero"/>
        <c:crossBetween val="midCat"/>
      </c:valAx>
      <c:valAx>
        <c:axId val="-175932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-1759300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TENDENCIA MANABÍ 2013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3185783027121609"/>
                  <c:y val="-0.570526757072032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C"/>
                </a:p>
              </c:txPr>
            </c:trendlineLbl>
          </c:trendline>
          <c:xVal>
            <c:numRef>
              <c:f>'cw_chemical_trend MSE'!$A$15:$A$19</c:f>
              <c:numCache>
                <c:formatCode>@</c:formatCode>
                <c:ptCount val="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</c:numCache>
            </c:numRef>
          </c:xVal>
          <c:yVal>
            <c:numRef>
              <c:f>'cw_chemical_trend MSE'!$F$15:$F$19</c:f>
              <c:numCache>
                <c:formatCode>General</c:formatCode>
                <c:ptCount val="5"/>
                <c:pt idx="0">
                  <c:v>0.21491493371640305</c:v>
                </c:pt>
                <c:pt idx="1">
                  <c:v>0.71356117060296331</c:v>
                </c:pt>
                <c:pt idx="2">
                  <c:v>0.39575846894199296</c:v>
                </c:pt>
                <c:pt idx="3">
                  <c:v>0.29020516769242133</c:v>
                </c:pt>
                <c:pt idx="4">
                  <c:v>0.17931749640001851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D22-48A8-ABD5-84DFF0419E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59312800"/>
        <c:axId val="-1759304096"/>
      </c:scatterChart>
      <c:valAx>
        <c:axId val="-1759312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-1759304096"/>
        <c:crosses val="autoZero"/>
        <c:crossBetween val="midCat"/>
      </c:valAx>
      <c:valAx>
        <c:axId val="-175930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-1759312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TENDENCIA SANTA ELENA 2013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4443569553805774"/>
                  <c:y val="-0.4395494313210848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C"/>
                </a:p>
              </c:txPr>
            </c:trendlineLbl>
          </c:trendline>
          <c:xVal>
            <c:numRef>
              <c:f>'cw_chemical_trend MSE'!$A$15:$A$19</c:f>
              <c:numCache>
                <c:formatCode>@</c:formatCode>
                <c:ptCount val="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</c:numCache>
            </c:numRef>
          </c:xVal>
          <c:yVal>
            <c:numRef>
              <c:f>'cw_chemical_trend MSE'!$G$15:$G$19</c:f>
              <c:numCache>
                <c:formatCode>General</c:formatCode>
                <c:ptCount val="5"/>
                <c:pt idx="0">
                  <c:v>8.074058364777861E-3</c:v>
                </c:pt>
                <c:pt idx="1">
                  <c:v>2.6756822410875132E-2</c:v>
                </c:pt>
                <c:pt idx="2">
                  <c:v>2.5258153073587499E-2</c:v>
                </c:pt>
                <c:pt idx="3">
                  <c:v>1.6875556629620987E-2</c:v>
                </c:pt>
                <c:pt idx="4">
                  <c:v>7.3828087631234831E-3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585-491D-8286-CDFFBAE550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59298656"/>
        <c:axId val="-1759311168"/>
      </c:scatterChart>
      <c:valAx>
        <c:axId val="-1759298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-1759311168"/>
        <c:crosses val="autoZero"/>
        <c:crossBetween val="midCat"/>
      </c:valAx>
      <c:valAx>
        <c:axId val="-175931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-1759298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TENDENCIA</a:t>
            </a:r>
            <a:r>
              <a:rPr lang="es-EC" baseline="0"/>
              <a:t> MANABÍ 20014</a:t>
            </a:r>
            <a:endParaRPr lang="es-EC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4635608048993879E-2"/>
                  <c:y val="-0.633580489938757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C"/>
                </a:p>
              </c:txPr>
            </c:trendlineLbl>
          </c:trendline>
          <c:xVal>
            <c:numRef>
              <c:f>'cw_chemical_trend MSE'!$A$16:$A$20</c:f>
              <c:numCache>
                <c:formatCode>@</c:formatCode>
                <c:ptCount val="5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</c:numCache>
            </c:numRef>
          </c:xVal>
          <c:yVal>
            <c:numRef>
              <c:f>'cw_chemical_trend MSE'!$F$16:$F$20</c:f>
              <c:numCache>
                <c:formatCode>General</c:formatCode>
                <c:ptCount val="5"/>
                <c:pt idx="0">
                  <c:v>0.71356117060296331</c:v>
                </c:pt>
                <c:pt idx="1">
                  <c:v>0.39575846894199296</c:v>
                </c:pt>
                <c:pt idx="2">
                  <c:v>0.29020516769242133</c:v>
                </c:pt>
                <c:pt idx="3">
                  <c:v>0.17931749640001851</c:v>
                </c:pt>
                <c:pt idx="4">
                  <c:v>0.33802031252736359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2D6-4C27-ADE2-AD8E4EF811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59302464"/>
        <c:axId val="-1759303008"/>
      </c:scatterChart>
      <c:valAx>
        <c:axId val="-1759302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-1759303008"/>
        <c:crosses val="autoZero"/>
        <c:crossBetween val="midCat"/>
      </c:valAx>
      <c:valAx>
        <c:axId val="-175930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-1759302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TENDENCIA SANTA ELENA 2014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598801399825022"/>
                  <c:y val="-0.428424103237095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C"/>
                </a:p>
              </c:txPr>
            </c:trendlineLbl>
          </c:trendline>
          <c:xVal>
            <c:numRef>
              <c:f>'cw_chemical_trend MSE'!$A$16:$A$20</c:f>
              <c:numCache>
                <c:formatCode>@</c:formatCode>
                <c:ptCount val="5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</c:numCache>
            </c:numRef>
          </c:xVal>
          <c:yVal>
            <c:numRef>
              <c:f>'cw_chemical_trend MSE'!$G$16:$G$20</c:f>
              <c:numCache>
                <c:formatCode>General</c:formatCode>
                <c:ptCount val="5"/>
                <c:pt idx="0">
                  <c:v>2.6756822410875132E-2</c:v>
                </c:pt>
                <c:pt idx="1">
                  <c:v>2.5258153073587499E-2</c:v>
                </c:pt>
                <c:pt idx="2">
                  <c:v>1.6875556629620987E-2</c:v>
                </c:pt>
                <c:pt idx="3">
                  <c:v>7.3828087631234831E-3</c:v>
                </c:pt>
                <c:pt idx="4">
                  <c:v>2.1899217653411969E-2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D52-4A5B-8819-4B068645AD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59327488"/>
        <c:axId val="-1759329120"/>
      </c:scatterChart>
      <c:valAx>
        <c:axId val="-1759327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-1759329120"/>
        <c:crosses val="autoZero"/>
        <c:crossBetween val="midCat"/>
      </c:valAx>
      <c:valAx>
        <c:axId val="-175932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-1759327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TENDENCIA</a:t>
            </a:r>
            <a:r>
              <a:rPr lang="es-EC" baseline="0"/>
              <a:t> MANABÍ 2006</a:t>
            </a:r>
            <a:endParaRPr lang="es-EC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5.9635608048993878E-2"/>
                  <c:y val="-0.3826819043452901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C"/>
                </a:p>
              </c:txPr>
            </c:trendlineLbl>
          </c:trendline>
          <c:xVal>
            <c:numRef>
              <c:f>'cw_chemical_trend MSE'!$A$8:$A$12</c:f>
              <c:numCache>
                <c:formatCode>@</c:formatCode>
                <c:ptCount val="5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</c:numCache>
            </c:numRef>
          </c:xVal>
          <c:yVal>
            <c:numRef>
              <c:f>'cw_chemical_trend MSE'!$F$8:$F$12</c:f>
              <c:numCache>
                <c:formatCode>General</c:formatCode>
                <c:ptCount val="5"/>
                <c:pt idx="0">
                  <c:v>7.165697376819477E-2</c:v>
                </c:pt>
                <c:pt idx="1">
                  <c:v>0.88756948956654214</c:v>
                </c:pt>
                <c:pt idx="2">
                  <c:v>0.86165644982706313</c:v>
                </c:pt>
                <c:pt idx="3">
                  <c:v>0.55068520131118437</c:v>
                </c:pt>
                <c:pt idx="4">
                  <c:v>0.23813463874494115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F48-49A5-ADA7-5C94815EB1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44138736"/>
        <c:axId val="-1844136560"/>
      </c:scatterChart>
      <c:valAx>
        <c:axId val="-184413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-1844136560"/>
        <c:crosses val="autoZero"/>
        <c:crossBetween val="midCat"/>
      </c:valAx>
      <c:valAx>
        <c:axId val="-184413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-1844138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TENDENCIA</a:t>
            </a:r>
            <a:r>
              <a:rPr lang="es-EC" baseline="0"/>
              <a:t> MANABÍ 2015</a:t>
            </a:r>
            <a:endParaRPr lang="es-EC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C"/>
                </a:p>
              </c:txPr>
            </c:trendlineLbl>
          </c:trendline>
          <c:xVal>
            <c:numRef>
              <c:f>'cw_chemical_trend MSE'!$A$17:$A$21</c:f>
              <c:numCache>
                <c:formatCode>@</c:formatCode>
                <c:ptCount val="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</c:numCache>
            </c:numRef>
          </c:xVal>
          <c:yVal>
            <c:numRef>
              <c:f>'cw_chemical_trend MSE'!$F$17:$F$21</c:f>
              <c:numCache>
                <c:formatCode>General</c:formatCode>
                <c:ptCount val="5"/>
                <c:pt idx="0">
                  <c:v>0.39575846894199296</c:v>
                </c:pt>
                <c:pt idx="1">
                  <c:v>0.29020516769242133</c:v>
                </c:pt>
                <c:pt idx="2">
                  <c:v>0.17931749640001851</c:v>
                </c:pt>
                <c:pt idx="3">
                  <c:v>0.33802031252736359</c:v>
                </c:pt>
                <c:pt idx="4">
                  <c:v>1.0437500072923209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457-4F56-9175-7D371E046A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59313888"/>
        <c:axId val="-1759318784"/>
      </c:scatterChart>
      <c:valAx>
        <c:axId val="-1759313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-1759318784"/>
        <c:crosses val="autoZero"/>
        <c:crossBetween val="midCat"/>
      </c:valAx>
      <c:valAx>
        <c:axId val="-175931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-1759313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TEDENCIA SANTA ELENA 2015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C"/>
                </a:p>
              </c:txPr>
            </c:trendlineLbl>
          </c:trendline>
          <c:xVal>
            <c:numRef>
              <c:f>'cw_chemical_trend MSE'!$A$17:$A$21</c:f>
              <c:numCache>
                <c:formatCode>@</c:formatCode>
                <c:ptCount val="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</c:numCache>
            </c:numRef>
          </c:xVal>
          <c:yVal>
            <c:numRef>
              <c:f>'cw_chemical_trend MSE'!$G$17:$G$21</c:f>
              <c:numCache>
                <c:formatCode>General</c:formatCode>
                <c:ptCount val="5"/>
                <c:pt idx="0">
                  <c:v>2.5258153073587499E-2</c:v>
                </c:pt>
                <c:pt idx="1">
                  <c:v>1.6875556629620987E-2</c:v>
                </c:pt>
                <c:pt idx="2">
                  <c:v>7.3828087631234831E-3</c:v>
                </c:pt>
                <c:pt idx="3">
                  <c:v>2.1899217653411969E-2</c:v>
                </c:pt>
                <c:pt idx="4">
                  <c:v>3.2309089051911911E-2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A3D-4A86-9C49-76658A6F58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59318240"/>
        <c:axId val="-1759310624"/>
      </c:scatterChart>
      <c:valAx>
        <c:axId val="-1759318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-1759310624"/>
        <c:crosses val="autoZero"/>
        <c:crossBetween val="midCat"/>
      </c:valAx>
      <c:valAx>
        <c:axId val="-175931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-1759318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TENDENCIA MANABÍ</a:t>
            </a:r>
            <a:r>
              <a:rPr lang="en-US" baseline="0"/>
              <a:t> </a:t>
            </a:r>
            <a:r>
              <a:rPr lang="en-US"/>
              <a:t>2016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5830227471566055"/>
                  <c:y val="-0.1995045931758530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C"/>
                </a:p>
              </c:txPr>
            </c:trendlineLbl>
          </c:trendline>
          <c:xVal>
            <c:numRef>
              <c:f>'cw_chemical_trend MSE'!$A$18:$A$22</c:f>
              <c:numCache>
                <c:formatCode>@</c:formatCode>
                <c:ptCount val="5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</c:numCache>
            </c:numRef>
          </c:xVal>
          <c:yVal>
            <c:numRef>
              <c:f>'cw_chemical_trend MSE'!$F$18:$F$22</c:f>
              <c:numCache>
                <c:formatCode>General</c:formatCode>
                <c:ptCount val="5"/>
                <c:pt idx="0">
                  <c:v>0.29020516769242133</c:v>
                </c:pt>
                <c:pt idx="1">
                  <c:v>0.17931749640001851</c:v>
                </c:pt>
                <c:pt idx="2">
                  <c:v>0.33802031252736359</c:v>
                </c:pt>
                <c:pt idx="3">
                  <c:v>1.0437500072923209</c:v>
                </c:pt>
                <c:pt idx="4">
                  <c:v>1.1870653028650844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19C-4F02-98C8-458D6047B1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59326944"/>
        <c:axId val="-1759325856"/>
      </c:scatterChart>
      <c:valAx>
        <c:axId val="-1759326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-1759325856"/>
        <c:crosses val="autoZero"/>
        <c:crossBetween val="midCat"/>
      </c:valAx>
      <c:valAx>
        <c:axId val="-175932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-1759326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TENDENCIA SANTA ELENA 2016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C"/>
                </a:p>
              </c:txPr>
            </c:trendlineLbl>
          </c:trendline>
          <c:xVal>
            <c:numRef>
              <c:f>'cw_chemical_trend MSE'!$A$18:$A$22</c:f>
              <c:numCache>
                <c:formatCode>@</c:formatCode>
                <c:ptCount val="5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</c:numCache>
            </c:numRef>
          </c:xVal>
          <c:yVal>
            <c:numRef>
              <c:f>'cw_chemical_trend MSE'!$G$18:$G$22</c:f>
              <c:numCache>
                <c:formatCode>General</c:formatCode>
                <c:ptCount val="5"/>
                <c:pt idx="0">
                  <c:v>1.6875556629620987E-2</c:v>
                </c:pt>
                <c:pt idx="1">
                  <c:v>7.3828087631234831E-3</c:v>
                </c:pt>
                <c:pt idx="2">
                  <c:v>2.1899217653411969E-2</c:v>
                </c:pt>
                <c:pt idx="3">
                  <c:v>3.2309089051911911E-2</c:v>
                </c:pt>
                <c:pt idx="4">
                  <c:v>4.6518792977467902E-2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030-4018-BD2A-F4F3C3F039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59324768"/>
        <c:axId val="-1759307360"/>
      </c:scatterChart>
      <c:valAx>
        <c:axId val="-1759324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-1759307360"/>
        <c:crosses val="autoZero"/>
        <c:crossBetween val="midCat"/>
      </c:valAx>
      <c:valAx>
        <c:axId val="-175930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-1759324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TENDENCIA MANABÍ 2007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4852449693788278"/>
                  <c:y val="-0.6021084864391951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C"/>
                </a:p>
              </c:txPr>
            </c:trendlineLbl>
          </c:trendline>
          <c:xVal>
            <c:numRef>
              <c:f>'cw_chemical_trend MSE'!$A$9:$A$13</c:f>
              <c:numCache>
                <c:formatCode>@</c:formatCode>
                <c:ptCount val="5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</c:numCache>
            </c:numRef>
          </c:xVal>
          <c:yVal>
            <c:numRef>
              <c:f>'cw_chemical_trend MSE'!$F$9:$F$13</c:f>
              <c:numCache>
                <c:formatCode>General</c:formatCode>
                <c:ptCount val="5"/>
                <c:pt idx="0">
                  <c:v>0.88756948956654214</c:v>
                </c:pt>
                <c:pt idx="1">
                  <c:v>0.86165644982706313</c:v>
                </c:pt>
                <c:pt idx="2">
                  <c:v>0.55068520131118437</c:v>
                </c:pt>
                <c:pt idx="3">
                  <c:v>0.23813463874494115</c:v>
                </c:pt>
                <c:pt idx="4">
                  <c:v>0.37904444201573806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A1C-47D4-B8CE-606F02F69F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62169312"/>
        <c:axId val="-1762167680"/>
      </c:scatterChart>
      <c:valAx>
        <c:axId val="-1762169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-1762167680"/>
        <c:crosses val="autoZero"/>
        <c:crossBetween val="midCat"/>
      </c:valAx>
      <c:valAx>
        <c:axId val="-176216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-1762169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TEDENCIA</a:t>
            </a:r>
            <a:r>
              <a:rPr lang="es-EC" baseline="0"/>
              <a:t> SANTA ELENA 2007</a:t>
            </a:r>
            <a:endParaRPr lang="es-EC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7.3769028871391071E-2"/>
                  <c:y val="-0.5888411344415281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C"/>
                </a:p>
              </c:txPr>
            </c:trendlineLbl>
          </c:trendline>
          <c:xVal>
            <c:numRef>
              <c:f>'cw_chemical_trend MSE'!$A$9:$A$13</c:f>
              <c:numCache>
                <c:formatCode>@</c:formatCode>
                <c:ptCount val="5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</c:numCache>
            </c:numRef>
          </c:xVal>
          <c:yVal>
            <c:numRef>
              <c:f>'cw_chemical_trend MSE'!$G$9:$G$13</c:f>
              <c:numCache>
                <c:formatCode>General</c:formatCode>
                <c:ptCount val="5"/>
                <c:pt idx="0">
                  <c:v>3.8712307893671312E-2</c:v>
                </c:pt>
                <c:pt idx="1">
                  <c:v>3.7897361708598719E-2</c:v>
                </c:pt>
                <c:pt idx="2">
                  <c:v>2.2642551688860129E-2</c:v>
                </c:pt>
                <c:pt idx="3">
                  <c:v>1.0244697834748944E-2</c:v>
                </c:pt>
                <c:pt idx="4">
                  <c:v>1.9054886943617396E-2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18E-486F-8879-961EEE9BBF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62163872"/>
        <c:axId val="-1762170400"/>
      </c:scatterChart>
      <c:valAx>
        <c:axId val="-1762163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-1762170400"/>
        <c:crosses val="autoZero"/>
        <c:crossBetween val="midCat"/>
      </c:valAx>
      <c:valAx>
        <c:axId val="-176217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-1762163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TENDENCIA MANABÍ</a:t>
            </a:r>
            <a:r>
              <a:rPr lang="en-US" baseline="0"/>
              <a:t> 2008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6968941382327214E-2"/>
                  <c:y val="-0.5898071595217264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C"/>
                </a:p>
              </c:txPr>
            </c:trendlineLbl>
          </c:trendline>
          <c:xVal>
            <c:numRef>
              <c:f>'cw_chemical_trend MSE'!$A$10:$A$14</c:f>
              <c:numCache>
                <c:formatCode>@</c:formatCode>
                <c:ptCount val="5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</c:numCache>
            </c:numRef>
          </c:xVal>
          <c:yVal>
            <c:numRef>
              <c:f>'cw_chemical_trend MSE'!$F$10:$F$14</c:f>
              <c:numCache>
                <c:formatCode>General</c:formatCode>
                <c:ptCount val="5"/>
                <c:pt idx="0">
                  <c:v>0.86165644982706313</c:v>
                </c:pt>
                <c:pt idx="1">
                  <c:v>0.55068520131118437</c:v>
                </c:pt>
                <c:pt idx="2">
                  <c:v>0.23813463874494115</c:v>
                </c:pt>
                <c:pt idx="3">
                  <c:v>0.37904444201573806</c:v>
                </c:pt>
                <c:pt idx="4">
                  <c:v>0.38768374438611497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64-4760-91FB-E5E0BE6285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62175840"/>
        <c:axId val="-1762163328"/>
      </c:scatterChart>
      <c:valAx>
        <c:axId val="-1762175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-1762163328"/>
        <c:crosses val="autoZero"/>
        <c:crossBetween val="midCat"/>
      </c:valAx>
      <c:valAx>
        <c:axId val="-176216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-1762175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TENDECIA SANTA ELENA 2008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5432458442694663"/>
                  <c:y val="-0.5246073928258967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C"/>
                </a:p>
              </c:txPr>
            </c:trendlineLbl>
          </c:trendline>
          <c:xVal>
            <c:numRef>
              <c:f>'cw_chemical_trend MSE'!$A$10:$A$14</c:f>
              <c:numCache>
                <c:formatCode>@</c:formatCode>
                <c:ptCount val="5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</c:numCache>
            </c:numRef>
          </c:xVal>
          <c:yVal>
            <c:numRef>
              <c:f>'cw_chemical_trend MSE'!$G$10:$G$14</c:f>
              <c:numCache>
                <c:formatCode>General</c:formatCode>
                <c:ptCount val="5"/>
                <c:pt idx="0">
                  <c:v>3.7897361708598719E-2</c:v>
                </c:pt>
                <c:pt idx="1">
                  <c:v>2.2642551688860129E-2</c:v>
                </c:pt>
                <c:pt idx="2">
                  <c:v>1.0244697834748944E-2</c:v>
                </c:pt>
                <c:pt idx="3">
                  <c:v>1.9054886943617396E-2</c:v>
                </c:pt>
                <c:pt idx="4">
                  <c:v>1.9417295643573518E-2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6FA-4495-BBB3-0918745521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62166592"/>
        <c:axId val="-1762162240"/>
      </c:scatterChart>
      <c:valAx>
        <c:axId val="-1762166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-1762162240"/>
        <c:crosses val="autoZero"/>
        <c:crossBetween val="midCat"/>
      </c:valAx>
      <c:valAx>
        <c:axId val="-176216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-1762166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TENDENCIA</a:t>
            </a:r>
            <a:r>
              <a:rPr lang="es-EC" baseline="0"/>
              <a:t> MANABÍ 2009</a:t>
            </a:r>
            <a:endParaRPr lang="es-EC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3185783027121609"/>
                  <c:y val="-0.5000400991542723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C"/>
                </a:p>
              </c:txPr>
            </c:trendlineLbl>
          </c:trendline>
          <c:xVal>
            <c:numRef>
              <c:f>'cw_chemical_trend MSE'!$A$11:$A$15</c:f>
              <c:numCache>
                <c:formatCode>@</c:formatCode>
                <c:ptCount val="5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</c:numCache>
            </c:numRef>
          </c:xVal>
          <c:yVal>
            <c:numRef>
              <c:f>'cw_chemical_trend MSE'!$F$11:$F$15</c:f>
              <c:numCache>
                <c:formatCode>General</c:formatCode>
                <c:ptCount val="5"/>
                <c:pt idx="0">
                  <c:v>0.55068520131118437</c:v>
                </c:pt>
                <c:pt idx="1">
                  <c:v>0.23813463874494115</c:v>
                </c:pt>
                <c:pt idx="2">
                  <c:v>0.37904444201573806</c:v>
                </c:pt>
                <c:pt idx="3">
                  <c:v>0.38768374438611497</c:v>
                </c:pt>
                <c:pt idx="4">
                  <c:v>0.21491493371640305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507-4726-97EA-86F2D008CA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62176928"/>
        <c:axId val="-1762176384"/>
      </c:scatterChart>
      <c:valAx>
        <c:axId val="-1762176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-1762176384"/>
        <c:crosses val="autoZero"/>
        <c:crossBetween val="midCat"/>
      </c:valAx>
      <c:valAx>
        <c:axId val="-176217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-1762176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TENDENCIA SANTA ELENA 2009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C"/>
                </a:p>
              </c:txPr>
            </c:trendlineLbl>
          </c:trendline>
          <c:xVal>
            <c:numRef>
              <c:f>'cw_chemical_trend MSE'!$A$11:$A$15</c:f>
              <c:numCache>
                <c:formatCode>@</c:formatCode>
                <c:ptCount val="5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</c:numCache>
            </c:numRef>
          </c:xVal>
          <c:yVal>
            <c:numRef>
              <c:f>'cw_chemical_trend MSE'!$G$11:$G$15</c:f>
              <c:numCache>
                <c:formatCode>General</c:formatCode>
                <c:ptCount val="5"/>
                <c:pt idx="0">
                  <c:v>2.2642551688860129E-2</c:v>
                </c:pt>
                <c:pt idx="1">
                  <c:v>1.0244697834748944E-2</c:v>
                </c:pt>
                <c:pt idx="2">
                  <c:v>1.9054886943617396E-2</c:v>
                </c:pt>
                <c:pt idx="3">
                  <c:v>1.9417295643573518E-2</c:v>
                </c:pt>
                <c:pt idx="4">
                  <c:v>8.074058364777861E-3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81C-4D7B-8CC9-57037ABFAF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62174208"/>
        <c:axId val="-1762164960"/>
      </c:scatterChart>
      <c:valAx>
        <c:axId val="-1762174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-1762164960"/>
        <c:crosses val="autoZero"/>
        <c:crossBetween val="midCat"/>
      </c:valAx>
      <c:valAx>
        <c:axId val="-176216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-1762174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TENDENCIA</a:t>
            </a:r>
            <a:r>
              <a:rPr lang="es-EC" baseline="0"/>
              <a:t> MANABÍ 2010</a:t>
            </a:r>
            <a:endParaRPr lang="es-EC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C"/>
                </a:p>
              </c:txPr>
            </c:trendlineLbl>
          </c:trendline>
          <c:xVal>
            <c:numRef>
              <c:f>'cw_chemical_trend MSE'!$A$12:$A$16</c:f>
              <c:numCache>
                <c:formatCode>@</c:formatCode>
                <c:ptCount val="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</c:numCache>
            </c:numRef>
          </c:xVal>
          <c:yVal>
            <c:numRef>
              <c:f>'cw_chemical_trend MSE'!$F$12:$F$16</c:f>
              <c:numCache>
                <c:formatCode>General</c:formatCode>
                <c:ptCount val="5"/>
                <c:pt idx="0">
                  <c:v>0.23813463874494115</c:v>
                </c:pt>
                <c:pt idx="1">
                  <c:v>0.37904444201573806</c:v>
                </c:pt>
                <c:pt idx="2">
                  <c:v>0.38768374438611497</c:v>
                </c:pt>
                <c:pt idx="3">
                  <c:v>0.21491493371640305</c:v>
                </c:pt>
                <c:pt idx="4">
                  <c:v>0.71356117060296331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C96-457D-9B1A-08056522C4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62172576"/>
        <c:axId val="-1762172032"/>
      </c:scatterChart>
      <c:valAx>
        <c:axId val="-1762172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-1762172032"/>
        <c:crosses val="autoZero"/>
        <c:crossBetween val="midCat"/>
      </c:valAx>
      <c:valAx>
        <c:axId val="-176217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-1762172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13" Type="http://schemas.openxmlformats.org/officeDocument/2006/relationships/chart" Target="../charts/chart14.xml"/><Relationship Id="rId18" Type="http://schemas.openxmlformats.org/officeDocument/2006/relationships/chart" Target="../charts/chart19.xml"/><Relationship Id="rId3" Type="http://schemas.openxmlformats.org/officeDocument/2006/relationships/chart" Target="../charts/chart4.xml"/><Relationship Id="rId21" Type="http://schemas.openxmlformats.org/officeDocument/2006/relationships/chart" Target="../charts/chart22.xml"/><Relationship Id="rId7" Type="http://schemas.openxmlformats.org/officeDocument/2006/relationships/chart" Target="../charts/chart8.xml"/><Relationship Id="rId12" Type="http://schemas.openxmlformats.org/officeDocument/2006/relationships/chart" Target="../charts/chart13.xml"/><Relationship Id="rId17" Type="http://schemas.openxmlformats.org/officeDocument/2006/relationships/chart" Target="../charts/chart18.xml"/><Relationship Id="rId2" Type="http://schemas.openxmlformats.org/officeDocument/2006/relationships/chart" Target="../charts/chart3.xml"/><Relationship Id="rId16" Type="http://schemas.openxmlformats.org/officeDocument/2006/relationships/chart" Target="../charts/chart17.xml"/><Relationship Id="rId20" Type="http://schemas.openxmlformats.org/officeDocument/2006/relationships/chart" Target="../charts/chart21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11" Type="http://schemas.openxmlformats.org/officeDocument/2006/relationships/chart" Target="../charts/chart12.xml"/><Relationship Id="rId5" Type="http://schemas.openxmlformats.org/officeDocument/2006/relationships/chart" Target="../charts/chart6.xml"/><Relationship Id="rId15" Type="http://schemas.openxmlformats.org/officeDocument/2006/relationships/chart" Target="../charts/chart16.xml"/><Relationship Id="rId10" Type="http://schemas.openxmlformats.org/officeDocument/2006/relationships/chart" Target="../charts/chart11.xml"/><Relationship Id="rId19" Type="http://schemas.openxmlformats.org/officeDocument/2006/relationships/chart" Target="../charts/chart20.xml"/><Relationship Id="rId4" Type="http://schemas.openxmlformats.org/officeDocument/2006/relationships/chart" Target="../charts/chart5.xml"/><Relationship Id="rId9" Type="http://schemas.openxmlformats.org/officeDocument/2006/relationships/chart" Target="../charts/chart10.xml"/><Relationship Id="rId14" Type="http://schemas.openxmlformats.org/officeDocument/2006/relationships/chart" Target="../charts/chart15.xml"/><Relationship Id="rId22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400049</xdr:colOff>
      <xdr:row>1</xdr:row>
      <xdr:rowOff>109537</xdr:rowOff>
    </xdr:from>
    <xdr:to>
      <xdr:col>13</xdr:col>
      <xdr:colOff>85724</xdr:colOff>
      <xdr:row>15</xdr:row>
      <xdr:rowOff>185737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381000</xdr:colOff>
      <xdr:row>23</xdr:row>
      <xdr:rowOff>56649</xdr:rowOff>
    </xdr:from>
    <xdr:to>
      <xdr:col>6</xdr:col>
      <xdr:colOff>381000</xdr:colOff>
      <xdr:row>37</xdr:row>
      <xdr:rowOff>132849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xmlns="" id="{96317D2F-5774-430E-98D0-3BC37673F4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361950</xdr:colOff>
      <xdr:row>37</xdr:row>
      <xdr:rowOff>9525</xdr:rowOff>
    </xdr:from>
    <xdr:to>
      <xdr:col>6</xdr:col>
      <xdr:colOff>361950</xdr:colOff>
      <xdr:row>51</xdr:row>
      <xdr:rowOff>85725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xmlns="" id="{BFFF6953-C93E-4EFF-AE87-EDAA8E0C47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419100</xdr:colOff>
      <xdr:row>36</xdr:row>
      <xdr:rowOff>171450</xdr:rowOff>
    </xdr:from>
    <xdr:to>
      <xdr:col>12</xdr:col>
      <xdr:colOff>419100</xdr:colOff>
      <xdr:row>51</xdr:row>
      <xdr:rowOff>57150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xmlns="" id="{5F4C057F-D25A-4DF5-B703-DD3239E3BC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361950</xdr:colOff>
      <xdr:row>52</xdr:row>
      <xdr:rowOff>0</xdr:rowOff>
    </xdr:from>
    <xdr:to>
      <xdr:col>6</xdr:col>
      <xdr:colOff>361950</xdr:colOff>
      <xdr:row>66</xdr:row>
      <xdr:rowOff>76200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xmlns="" id="{AFE3DEDC-8A24-49ED-AA55-9306EF252C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438150</xdr:colOff>
      <xdr:row>51</xdr:row>
      <xdr:rowOff>114300</xdr:rowOff>
    </xdr:from>
    <xdr:to>
      <xdr:col>12</xdr:col>
      <xdr:colOff>438150</xdr:colOff>
      <xdr:row>66</xdr:row>
      <xdr:rowOff>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xmlns="" id="{23F2E60C-1D36-4B88-846E-666DD1C771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361950</xdr:colOff>
      <xdr:row>67</xdr:row>
      <xdr:rowOff>38100</xdr:rowOff>
    </xdr:from>
    <xdr:to>
      <xdr:col>6</xdr:col>
      <xdr:colOff>361950</xdr:colOff>
      <xdr:row>81</xdr:row>
      <xdr:rowOff>114300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xmlns="" id="{AF4F9D4D-6FD8-4161-8C68-A94230682F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523875</xdr:colOff>
      <xdr:row>67</xdr:row>
      <xdr:rowOff>0</xdr:rowOff>
    </xdr:from>
    <xdr:to>
      <xdr:col>12</xdr:col>
      <xdr:colOff>523875</xdr:colOff>
      <xdr:row>81</xdr:row>
      <xdr:rowOff>76200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xmlns="" id="{FA9A9C13-7BC3-4A59-9A5E-635BDC5E01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323850</xdr:colOff>
      <xdr:row>82</xdr:row>
      <xdr:rowOff>114300</xdr:rowOff>
    </xdr:from>
    <xdr:to>
      <xdr:col>6</xdr:col>
      <xdr:colOff>323850</xdr:colOff>
      <xdr:row>97</xdr:row>
      <xdr:rowOff>0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xmlns="" id="{76E857A1-2E61-40CB-B81F-EADAFEE2FD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38100</xdr:colOff>
      <xdr:row>22</xdr:row>
      <xdr:rowOff>104775</xdr:rowOff>
    </xdr:from>
    <xdr:to>
      <xdr:col>13</xdr:col>
      <xdr:colOff>38100</xdr:colOff>
      <xdr:row>36</xdr:row>
      <xdr:rowOff>180975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xmlns="" id="{D851BFF8-D97B-4B9B-B38C-879391E82E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476250</xdr:colOff>
      <xdr:row>97</xdr:row>
      <xdr:rowOff>180975</xdr:rowOff>
    </xdr:from>
    <xdr:to>
      <xdr:col>12</xdr:col>
      <xdr:colOff>476250</xdr:colOff>
      <xdr:row>112</xdr:row>
      <xdr:rowOff>66675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xmlns="" id="{F8E4125F-7EF5-4587-B788-954668703F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514350</xdr:colOff>
      <xdr:row>82</xdr:row>
      <xdr:rowOff>19050</xdr:rowOff>
    </xdr:from>
    <xdr:to>
      <xdr:col>12</xdr:col>
      <xdr:colOff>514350</xdr:colOff>
      <xdr:row>96</xdr:row>
      <xdr:rowOff>95250</xdr:rowOff>
    </xdr:to>
    <xdr:graphicFrame macro="">
      <xdr:nvGraphicFramePr>
        <xdr:cNvPr id="20" name="Gráfico 19">
          <a:extLst>
            <a:ext uri="{FF2B5EF4-FFF2-40B4-BE49-F238E27FC236}">
              <a16:creationId xmlns:a16="http://schemas.microsoft.com/office/drawing/2014/main" xmlns="" id="{5AF3AB1B-49D8-47A4-900A-C7F0AC85DE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314325</xdr:colOff>
      <xdr:row>97</xdr:row>
      <xdr:rowOff>180975</xdr:rowOff>
    </xdr:from>
    <xdr:to>
      <xdr:col>6</xdr:col>
      <xdr:colOff>314325</xdr:colOff>
      <xdr:row>112</xdr:row>
      <xdr:rowOff>66675</xdr:rowOff>
    </xdr:to>
    <xdr:graphicFrame macro="">
      <xdr:nvGraphicFramePr>
        <xdr:cNvPr id="22" name="Gráfico 21">
          <a:extLst>
            <a:ext uri="{FF2B5EF4-FFF2-40B4-BE49-F238E27FC236}">
              <a16:creationId xmlns:a16="http://schemas.microsoft.com/office/drawing/2014/main" xmlns="" id="{00E2C8E7-51E7-4F69-A83D-E7B76EAFF5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295275</xdr:colOff>
      <xdr:row>112</xdr:row>
      <xdr:rowOff>171450</xdr:rowOff>
    </xdr:from>
    <xdr:to>
      <xdr:col>6</xdr:col>
      <xdr:colOff>295275</xdr:colOff>
      <xdr:row>127</xdr:row>
      <xdr:rowOff>57150</xdr:rowOff>
    </xdr:to>
    <xdr:graphicFrame macro="">
      <xdr:nvGraphicFramePr>
        <xdr:cNvPr id="24" name="Gráfico 23">
          <a:extLst>
            <a:ext uri="{FF2B5EF4-FFF2-40B4-BE49-F238E27FC236}">
              <a16:creationId xmlns:a16="http://schemas.microsoft.com/office/drawing/2014/main" xmlns="" id="{779C7E35-00BF-4463-9296-B1E7E96E09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476250</xdr:colOff>
      <xdr:row>113</xdr:row>
      <xdr:rowOff>47625</xdr:rowOff>
    </xdr:from>
    <xdr:to>
      <xdr:col>12</xdr:col>
      <xdr:colOff>476250</xdr:colOff>
      <xdr:row>127</xdr:row>
      <xdr:rowOff>123825</xdr:rowOff>
    </xdr:to>
    <xdr:graphicFrame macro="">
      <xdr:nvGraphicFramePr>
        <xdr:cNvPr id="26" name="Gráfico 25">
          <a:extLst>
            <a:ext uri="{FF2B5EF4-FFF2-40B4-BE49-F238E27FC236}">
              <a16:creationId xmlns:a16="http://schemas.microsoft.com/office/drawing/2014/main" xmlns="" id="{01D47E61-6DA5-4477-884C-B49EA59335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257175</xdr:colOff>
      <xdr:row>128</xdr:row>
      <xdr:rowOff>0</xdr:rowOff>
    </xdr:from>
    <xdr:to>
      <xdr:col>6</xdr:col>
      <xdr:colOff>257175</xdr:colOff>
      <xdr:row>142</xdr:row>
      <xdr:rowOff>76200</xdr:rowOff>
    </xdr:to>
    <xdr:graphicFrame macro="">
      <xdr:nvGraphicFramePr>
        <xdr:cNvPr id="28" name="Gráfico 27">
          <a:extLst>
            <a:ext uri="{FF2B5EF4-FFF2-40B4-BE49-F238E27FC236}">
              <a16:creationId xmlns:a16="http://schemas.microsoft.com/office/drawing/2014/main" xmlns="" id="{1656BC36-A5BE-4C0D-8BC9-BA0126DF7F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6</xdr:col>
      <xdr:colOff>495300</xdr:colOff>
      <xdr:row>128</xdr:row>
      <xdr:rowOff>66675</xdr:rowOff>
    </xdr:from>
    <xdr:to>
      <xdr:col>12</xdr:col>
      <xdr:colOff>495300</xdr:colOff>
      <xdr:row>142</xdr:row>
      <xdr:rowOff>142875</xdr:rowOff>
    </xdr:to>
    <xdr:graphicFrame macro="">
      <xdr:nvGraphicFramePr>
        <xdr:cNvPr id="30" name="Gráfico 29">
          <a:extLst>
            <a:ext uri="{FF2B5EF4-FFF2-40B4-BE49-F238E27FC236}">
              <a16:creationId xmlns:a16="http://schemas.microsoft.com/office/drawing/2014/main" xmlns="" id="{A6277007-670A-47D3-84DE-1C93390B24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276225</xdr:colOff>
      <xdr:row>143</xdr:row>
      <xdr:rowOff>28575</xdr:rowOff>
    </xdr:from>
    <xdr:to>
      <xdr:col>6</xdr:col>
      <xdr:colOff>276225</xdr:colOff>
      <xdr:row>157</xdr:row>
      <xdr:rowOff>104775</xdr:rowOff>
    </xdr:to>
    <xdr:graphicFrame macro="">
      <xdr:nvGraphicFramePr>
        <xdr:cNvPr id="32" name="Gráfico 31">
          <a:extLst>
            <a:ext uri="{FF2B5EF4-FFF2-40B4-BE49-F238E27FC236}">
              <a16:creationId xmlns:a16="http://schemas.microsoft.com/office/drawing/2014/main" xmlns="" id="{5D7D6B48-E601-402C-A97F-C15AE9F7A4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6</xdr:col>
      <xdr:colOff>485775</xdr:colOff>
      <xdr:row>143</xdr:row>
      <xdr:rowOff>9525</xdr:rowOff>
    </xdr:from>
    <xdr:to>
      <xdr:col>12</xdr:col>
      <xdr:colOff>485775</xdr:colOff>
      <xdr:row>157</xdr:row>
      <xdr:rowOff>85725</xdr:rowOff>
    </xdr:to>
    <xdr:graphicFrame macro="">
      <xdr:nvGraphicFramePr>
        <xdr:cNvPr id="34" name="Gráfico 33">
          <a:extLst>
            <a:ext uri="{FF2B5EF4-FFF2-40B4-BE49-F238E27FC236}">
              <a16:creationId xmlns:a16="http://schemas.microsoft.com/office/drawing/2014/main" xmlns="" id="{D0B1DAC8-755A-419A-9AF8-51F7E67F08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276225</xdr:colOff>
      <xdr:row>157</xdr:row>
      <xdr:rowOff>180975</xdr:rowOff>
    </xdr:from>
    <xdr:to>
      <xdr:col>6</xdr:col>
      <xdr:colOff>276225</xdr:colOff>
      <xdr:row>172</xdr:row>
      <xdr:rowOff>66675</xdr:rowOff>
    </xdr:to>
    <xdr:graphicFrame macro="">
      <xdr:nvGraphicFramePr>
        <xdr:cNvPr id="36" name="Gráfico 35">
          <a:extLst>
            <a:ext uri="{FF2B5EF4-FFF2-40B4-BE49-F238E27FC236}">
              <a16:creationId xmlns:a16="http://schemas.microsoft.com/office/drawing/2014/main" xmlns="" id="{80C05F7F-1569-42DF-8C2C-122C38D9A1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6</xdr:col>
      <xdr:colOff>476250</xdr:colOff>
      <xdr:row>158</xdr:row>
      <xdr:rowOff>47625</xdr:rowOff>
    </xdr:from>
    <xdr:to>
      <xdr:col>12</xdr:col>
      <xdr:colOff>476250</xdr:colOff>
      <xdr:row>172</xdr:row>
      <xdr:rowOff>123825</xdr:rowOff>
    </xdr:to>
    <xdr:graphicFrame macro="">
      <xdr:nvGraphicFramePr>
        <xdr:cNvPr id="38" name="Gráfico 37">
          <a:extLst>
            <a:ext uri="{FF2B5EF4-FFF2-40B4-BE49-F238E27FC236}">
              <a16:creationId xmlns:a16="http://schemas.microsoft.com/office/drawing/2014/main" xmlns="" id="{F66C0F1C-2F2A-4C8D-A1AE-838FB6F97A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173</xdr:row>
      <xdr:rowOff>0</xdr:rowOff>
    </xdr:from>
    <xdr:to>
      <xdr:col>6</xdr:col>
      <xdr:colOff>0</xdr:colOff>
      <xdr:row>187</xdr:row>
      <xdr:rowOff>76200</xdr:rowOff>
    </xdr:to>
    <xdr:graphicFrame macro="">
      <xdr:nvGraphicFramePr>
        <xdr:cNvPr id="40" name="Gráfico 39">
          <a:extLst>
            <a:ext uri="{FF2B5EF4-FFF2-40B4-BE49-F238E27FC236}">
              <a16:creationId xmlns:a16="http://schemas.microsoft.com/office/drawing/2014/main" xmlns="" id="{14A4DE04-1A71-47D4-8109-A173C12FEB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6</xdr:col>
      <xdr:colOff>462243</xdr:colOff>
      <xdr:row>173</xdr:row>
      <xdr:rowOff>84043</xdr:rowOff>
    </xdr:from>
    <xdr:to>
      <xdr:col>12</xdr:col>
      <xdr:colOff>644338</xdr:colOff>
      <xdr:row>187</xdr:row>
      <xdr:rowOff>160244</xdr:rowOff>
    </xdr:to>
    <xdr:graphicFrame macro="">
      <xdr:nvGraphicFramePr>
        <xdr:cNvPr id="42" name="Gráfico 41">
          <a:extLst>
            <a:ext uri="{FF2B5EF4-FFF2-40B4-BE49-F238E27FC236}">
              <a16:creationId xmlns:a16="http://schemas.microsoft.com/office/drawing/2014/main" xmlns="" id="{59CDAE6C-09D4-41AB-B2DE-C868CF5B8A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urtadoyhurtado\carpeta%20compartida\PROYECTOS\CI%20IdSO%20MANAB&#205;%20Y%20SANTA%20ELENA\DOCUMENTOS\DOCUMENTACION%20GENERAL\ESPAC\INDICE_PUBLICACION%20ESPAC%202009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urtadoyhurtado\carpeta%20compartida\PROYECTOS\CI%20IdSO%20MANAB&#205;%20Y%20SANTA%20ELENA\DOCUMENTOS\DOCUMENTACION%20GENERAL\ESPAC\INDICE_PUBLICACION%20ESPAC%202002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urtadoyhurtado\carpeta%20compartida\PROYECTOS\CI%20IdSO%20MANAB&#205;%20Y%20SANTA%20ELENA\DOCUMENTOS\DOCUMENTACION%20GENERAL\ESPAC\INDICE_PUBLICACION%20ESPAC%202003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urtadoyhurtado\carpeta%20compartida\PROYECTOS\CI%20IdSO%20MANAB&#205;%20Y%20SANTA%20ELENA\DOCUMENTOS\DOCUMENTACION%20GENERAL\ESPAC\INDICE_PUBLICACION%20ESPAC%202004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urtadoyhurtado\carpeta%20compartida\PROYECTOS\CI%20IdSO%20MANAB&#205;%20Y%20SANTA%20ELENA\DOCUMENTOS\DOCUMENTACION%20GENERAL\ESPAC\INDICE_PUBLICACION%20ESPAC%202005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urtadoyhurtado\carpeta%20compartida\PROYECTOS\CI%20IdSO%20MANAB&#205;%20Y%20SANTA%20ELENA\DOCUMENTOS\DOCUMENTACION%20GENERAL\ESPAC\INDICE_PUBLICACION%20ESPAC%202006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urtadoyhurtado\carpeta%20compartida\PROYECTOS\CI%20IdSO%20MANAB&#205;%20Y%20SANTA%20ELENA\DOCUMENTOS\DOCUMENTACION%20GENERAL\ESPAC\INDICE_PUBLICACION%20ESPAC%202007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urtadoyhurtado\carpeta%20compartida\PROYECTOS\CI%20IdSO%20MANAB&#205;%20Y%20SANTA%20ELENA\DOCUMENTOS\DOCUMENTACION%20GENERAL\ESPAC\INDICE_PUBLICACION%20ESPAC%202008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urtadoyhurtado\carpeta%20compartida\PROYECTOS\CI%20IdSO%20MANAB&#205;%20Y%20SANTA%20ELENA\DOCUMENTOS\DOCUMENTACION%20GENERAL\ESPAC\INDICE_PUBLICACION%20ESPAC%202010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urtadoyhurtado\carpeta%20compartida\PROYECTOS\CI%20IdSO%20MANAB&#205;%20Y%20SANTA%20ELENA\DOCUMENTOS\DOCUMENTACION%20GENERAL\ESPAC\INDICE_PUBLICACION%20ESPAC%202011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urtadoyhurtado\carpeta%20compartida\PROYECTOS\CI%20IdSO%20MANAB&#205;%20Y%20SANTA%20ELENA\DOCUMENTOS\DOCUMENTACION%20GENERAL\ESPAC\INDICE_PUBLICACION%20ESPAC%202012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urtadoyhurtado\carpeta%20compartida\PROYECTOS\CI%20IdSO%20MANAB&#205;%20Y%20SANTA%20ELENA\DOCUMENTOS\DOCUMENTACION%20GENERAL\ESPAC\INDICE_PUBLICACION%20ESPAC%202013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urtadoyhurtado\carpeta%20compartida\PROYECTOS\CI%20IdSO%20MANAB&#205;%20Y%20SANTA%20ELENA\DOCUMENTOS\DOCUMENTACION%20GENERAL\ESPAC\INDICE_PUBLICACION%20ESPAC%202014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urtadoyhurtado\carpeta%20compartida\PROYECTOS\CI%20IdSO%20MANAB&#205;%20Y%20SANTA%20ELENA\DOCUMENTOS\DOCUMENTACION%20GENERAL\ESPAC\Indice%20de%20publicacion%20ESPAC%202015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urtadoyhurtado\carpeta%20compartida\PROYECTOS\CI%20IdSO%20MANAB&#205;%20Y%20SANTA%20ELENA\DOCUMENTOS\DOCUMENTACION%20GENERAL\ESPAC\Indice%20de%20publicacion%20ESPAC%202016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urtadoyhurtado\carpeta%20compartida\PROYECTOS\CI%20IdSO%20MANAB&#205;%20Y%20SANTA%20ELENA\DOCUMENTOS\DOCUMENTACION%20GENERAL\ESPAC\Indice_de%20publicacion_ESPAC_20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ÍNDICE"/>
      <sheetName val="T1"/>
      <sheetName val="T2"/>
      <sheetName val="T 3"/>
      <sheetName val="T 4"/>
      <sheetName val="T 5"/>
      <sheetName val="T 6"/>
      <sheetName val="T 7"/>
      <sheetName val="T 8"/>
      <sheetName val="T 9"/>
      <sheetName val="T 10"/>
      <sheetName val="T 11"/>
      <sheetName val="T 12"/>
      <sheetName val="T 13"/>
      <sheetName val="T 14"/>
      <sheetName val="T 15"/>
      <sheetName val="T 16"/>
      <sheetName val="T 17"/>
      <sheetName val="T 18"/>
      <sheetName val="T 19"/>
      <sheetName val="T 20"/>
      <sheetName val="T 21"/>
      <sheetName val="T 22"/>
      <sheetName val="T 23"/>
      <sheetName val="T 24"/>
      <sheetName val="T 25"/>
      <sheetName val="T 26"/>
      <sheetName val="T 27"/>
      <sheetName val="T 28"/>
      <sheetName val="T 29"/>
      <sheetName val="T 30"/>
      <sheetName val="T 31"/>
      <sheetName val="T 32"/>
      <sheetName val="T 33"/>
      <sheetName val="T 34"/>
      <sheetName val="T 35"/>
      <sheetName val="T 36"/>
      <sheetName val="T 37"/>
      <sheetName val="T 38"/>
      <sheetName val="T 39"/>
      <sheetName val="T 40"/>
      <sheetName val="T 41"/>
      <sheetName val="T 42"/>
      <sheetName val="T 43"/>
      <sheetName val="T 44"/>
      <sheetName val="T 45"/>
      <sheetName val="T 46"/>
      <sheetName val="T 47"/>
      <sheetName val="T 48"/>
      <sheetName val="T 49"/>
      <sheetName val="T 50"/>
      <sheetName val="T 51"/>
      <sheetName val="T 52"/>
      <sheetName val="T 53"/>
      <sheetName val="GR 1"/>
      <sheetName val="GR10"/>
      <sheetName val="GR11"/>
      <sheetName val="GR 12"/>
      <sheetName val="GR 13"/>
      <sheetName val="GR 14"/>
      <sheetName val="GR15"/>
      <sheetName val="GR 16"/>
      <sheetName val="GR 17"/>
      <sheetName val="GR 18"/>
      <sheetName val="GR 19"/>
      <sheetName val="GR 20"/>
      <sheetName val="GR 21"/>
      <sheetName val="GR 22"/>
      <sheetName val="GR 23"/>
      <sheetName val="GR 24"/>
      <sheetName val="GR 25"/>
      <sheetName val="GR 26"/>
      <sheetName val="GR 27"/>
      <sheetName val="GR 28"/>
      <sheetName val="GR 29"/>
      <sheetName val="GR 30"/>
      <sheetName val="GR 31"/>
      <sheetName val="GR 32"/>
      <sheetName val="GR 33"/>
      <sheetName val="GR 34"/>
      <sheetName val="GR 35"/>
      <sheetName val="GR 36"/>
      <sheetName val="GR 37"/>
      <sheetName val="GR 38"/>
      <sheetName val="GR 44"/>
      <sheetName val="GR 45"/>
      <sheetName val="GR 46"/>
      <sheetName val="GR 47"/>
      <sheetName val="GR 48"/>
      <sheetName val="GR 51"/>
      <sheetName val="GR 52"/>
      <sheetName val="GR 5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44">
          <cell r="D44">
            <v>39027</v>
          </cell>
        </row>
        <row r="45">
          <cell r="D45">
            <v>223</v>
          </cell>
        </row>
        <row r="48">
          <cell r="D48">
            <v>4230</v>
          </cell>
        </row>
        <row r="49">
          <cell r="D49">
            <v>4405</v>
          </cell>
        </row>
        <row r="50">
          <cell r="D50">
            <v>88</v>
          </cell>
        </row>
      </sheetData>
      <sheetData sheetId="13"/>
      <sheetData sheetId="14"/>
      <sheetData sheetId="15">
        <row r="44">
          <cell r="D44">
            <v>84216</v>
          </cell>
        </row>
      </sheetData>
      <sheetData sheetId="16"/>
      <sheetData sheetId="17"/>
      <sheetData sheetId="18"/>
      <sheetData sheetId="19">
        <row r="44">
          <cell r="D44">
            <v>2651</v>
          </cell>
        </row>
        <row r="48">
          <cell r="D48">
            <v>1232</v>
          </cell>
        </row>
      </sheetData>
      <sheetData sheetId="20"/>
      <sheetData sheetId="21"/>
      <sheetData sheetId="22">
        <row r="44">
          <cell r="D44">
            <v>246148</v>
          </cell>
        </row>
        <row r="48">
          <cell r="D48">
            <v>14244</v>
          </cell>
        </row>
      </sheetData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>
        <row r="43">
          <cell r="D43">
            <v>23893</v>
          </cell>
        </row>
        <row r="44">
          <cell r="D44">
            <v>31712</v>
          </cell>
        </row>
        <row r="47">
          <cell r="D47">
            <v>29945</v>
          </cell>
        </row>
        <row r="48">
          <cell r="D48">
            <v>16801</v>
          </cell>
        </row>
      </sheetData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ÍNDICE"/>
      <sheetName val="T1"/>
      <sheetName val="T2"/>
      <sheetName val="T 3"/>
      <sheetName val="T 4"/>
      <sheetName val="T 5"/>
      <sheetName val="T 6"/>
      <sheetName val="T 7"/>
      <sheetName val="T 8"/>
      <sheetName val="T 9"/>
      <sheetName val="T 10"/>
      <sheetName val="T 11"/>
      <sheetName val="T 12"/>
      <sheetName val="T 13"/>
      <sheetName val="T 14"/>
      <sheetName val="T 15"/>
      <sheetName val="T 16"/>
      <sheetName val="T 17"/>
      <sheetName val="T 18"/>
      <sheetName val="T 19"/>
      <sheetName val="T 20"/>
      <sheetName val="T 21"/>
      <sheetName val="T 22"/>
      <sheetName val="T 23"/>
      <sheetName val="T 24"/>
      <sheetName val="T 25"/>
      <sheetName val="T 26"/>
      <sheetName val="T 27"/>
      <sheetName val="T 28"/>
      <sheetName val="T 29"/>
      <sheetName val="T 30"/>
      <sheetName val="T 31"/>
      <sheetName val="T 32"/>
      <sheetName val="T 33"/>
      <sheetName val="T 34"/>
      <sheetName val="T 35"/>
      <sheetName val="T 36"/>
      <sheetName val="T 37"/>
      <sheetName val="T 38"/>
      <sheetName val="T 39"/>
      <sheetName val="T 40"/>
      <sheetName val="T 41"/>
      <sheetName val="T 42"/>
      <sheetName val="T 43"/>
      <sheetName val="T 44"/>
      <sheetName val="T 45"/>
      <sheetName val="T 46"/>
      <sheetName val="T 47"/>
      <sheetName val="T 48"/>
      <sheetName val="T 49"/>
      <sheetName val="T 50"/>
      <sheetName val="T 51"/>
      <sheetName val="T 52"/>
      <sheetName val="T 5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47">
          <cell r="D47">
            <v>41124</v>
          </cell>
        </row>
        <row r="48">
          <cell r="D48">
            <v>43003</v>
          </cell>
        </row>
      </sheetData>
      <sheetData sheetId="14"/>
      <sheetData sheetId="15"/>
      <sheetData sheetId="16"/>
      <sheetData sheetId="17"/>
      <sheetData sheetId="18"/>
      <sheetData sheetId="19">
        <row r="47">
          <cell r="D47">
            <v>736</v>
          </cell>
        </row>
      </sheetData>
      <sheetData sheetId="20"/>
      <sheetData sheetId="21"/>
      <sheetData sheetId="22">
        <row r="33">
          <cell r="D33">
            <v>19029</v>
          </cell>
        </row>
      </sheetData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>
        <row r="47">
          <cell r="D47">
            <v>52195</v>
          </cell>
        </row>
        <row r="48">
          <cell r="D48">
            <v>4902</v>
          </cell>
        </row>
      </sheetData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ÍNDICE"/>
      <sheetName val="T1"/>
      <sheetName val="T2"/>
      <sheetName val="T 3"/>
      <sheetName val="T 4"/>
      <sheetName val="T 5"/>
      <sheetName val="T 6"/>
      <sheetName val="T 7"/>
      <sheetName val="T 8"/>
      <sheetName val="T 9"/>
      <sheetName val="T 10"/>
      <sheetName val="T 11"/>
      <sheetName val="T 12"/>
      <sheetName val="T 13"/>
      <sheetName val="T 14"/>
      <sheetName val="T 15"/>
      <sheetName val="T 16"/>
      <sheetName val="T 17"/>
      <sheetName val="T 18"/>
      <sheetName val="T 19"/>
      <sheetName val="T 20"/>
      <sheetName val="T 21"/>
      <sheetName val="T 22"/>
      <sheetName val="T 23"/>
      <sheetName val="T 24"/>
      <sheetName val="T 25"/>
      <sheetName val="T 26"/>
      <sheetName val="T 27"/>
      <sheetName val="T 28"/>
      <sheetName val="T 29"/>
      <sheetName val="T 30"/>
      <sheetName val="T 31"/>
      <sheetName val="T 32"/>
      <sheetName val="T 33"/>
      <sheetName val="T 34"/>
      <sheetName val="T 35"/>
      <sheetName val="T 36"/>
      <sheetName val="T 37"/>
      <sheetName val="T 38"/>
      <sheetName val="T 39"/>
      <sheetName val="T 40"/>
      <sheetName val="T 41"/>
      <sheetName val="T 42"/>
      <sheetName val="T 43"/>
      <sheetName val="T 44"/>
      <sheetName val="T 45"/>
      <sheetName val="T 46"/>
      <sheetName val="T 47"/>
      <sheetName val="T 48"/>
      <sheetName val="T 49"/>
      <sheetName val="T 50"/>
      <sheetName val="T 51"/>
      <sheetName val="T 52"/>
      <sheetName val="T 5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47">
          <cell r="D47">
            <v>6455</v>
          </cell>
        </row>
        <row r="48">
          <cell r="D48">
            <v>8082</v>
          </cell>
        </row>
      </sheetData>
      <sheetData sheetId="13"/>
      <sheetData sheetId="14"/>
      <sheetData sheetId="15"/>
      <sheetData sheetId="16"/>
      <sheetData sheetId="17"/>
      <sheetData sheetId="18"/>
      <sheetData sheetId="19">
        <row r="47">
          <cell r="D47">
            <v>642</v>
          </cell>
        </row>
      </sheetData>
      <sheetData sheetId="20"/>
      <sheetData sheetId="21"/>
      <sheetData sheetId="22">
        <row r="33">
          <cell r="D33">
            <v>17888</v>
          </cell>
        </row>
      </sheetData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>
        <row r="47">
          <cell r="D47">
            <v>41865</v>
          </cell>
        </row>
        <row r="48">
          <cell r="D48">
            <v>3236</v>
          </cell>
        </row>
      </sheetData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ÍNDICE"/>
      <sheetName val="T1"/>
      <sheetName val="T2"/>
      <sheetName val="T 3"/>
      <sheetName val="T 4"/>
      <sheetName val="T 5"/>
      <sheetName val="T 6"/>
      <sheetName val="T 7"/>
      <sheetName val="T 8"/>
      <sheetName val="T 9"/>
      <sheetName val="T 10"/>
      <sheetName val="T 11"/>
      <sheetName val="T 12"/>
      <sheetName val="T 13"/>
      <sheetName val="T 14"/>
      <sheetName val="T 15"/>
      <sheetName val="T 16"/>
      <sheetName val="T 17"/>
      <sheetName val="T 18"/>
      <sheetName val="T 19"/>
      <sheetName val="T 20"/>
      <sheetName val="T 21"/>
      <sheetName val="T 22"/>
      <sheetName val="T 23"/>
      <sheetName val="T 24"/>
      <sheetName val="T 25"/>
      <sheetName val="T 26"/>
      <sheetName val="T 27"/>
      <sheetName val="T 28"/>
      <sheetName val="T 29"/>
      <sheetName val="T 30"/>
      <sheetName val="T 31"/>
      <sheetName val="T 32"/>
      <sheetName val="T 33"/>
      <sheetName val="T 34"/>
      <sheetName val="T 35"/>
      <sheetName val="T 36"/>
      <sheetName val="T 37"/>
      <sheetName val="T 38"/>
      <sheetName val="T 39"/>
      <sheetName val="T 40"/>
      <sheetName val="T 41"/>
      <sheetName val="T 42"/>
      <sheetName val="T 43"/>
      <sheetName val="T 44"/>
      <sheetName val="T 45"/>
      <sheetName val="T 46"/>
      <sheetName val="T 47"/>
      <sheetName val="T 48"/>
      <sheetName val="T 49"/>
      <sheetName val="T 50"/>
      <sheetName val="T 51"/>
      <sheetName val="T 52"/>
      <sheetName val="T 5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48">
          <cell r="D48">
            <v>7334</v>
          </cell>
        </row>
        <row r="49">
          <cell r="D49">
            <v>6196</v>
          </cell>
        </row>
      </sheetData>
      <sheetData sheetId="13"/>
      <sheetData sheetId="14"/>
      <sheetData sheetId="15"/>
      <sheetData sheetId="16"/>
      <sheetData sheetId="17"/>
      <sheetData sheetId="18"/>
      <sheetData sheetId="19">
        <row r="48">
          <cell r="D48">
            <v>842</v>
          </cell>
        </row>
      </sheetData>
      <sheetData sheetId="20"/>
      <sheetData sheetId="21"/>
      <sheetData sheetId="22">
        <row r="48">
          <cell r="D48">
            <v>19846</v>
          </cell>
        </row>
      </sheetData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>
        <row r="48">
          <cell r="D48">
            <v>53478</v>
          </cell>
        </row>
        <row r="49">
          <cell r="D49">
            <v>1723</v>
          </cell>
        </row>
      </sheetData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ÍNDICE"/>
      <sheetName val="T1"/>
      <sheetName val="T2"/>
      <sheetName val="T 3"/>
      <sheetName val="T 4"/>
      <sheetName val="T 5"/>
      <sheetName val="T 6"/>
      <sheetName val="T 7"/>
      <sheetName val="T 8"/>
      <sheetName val="T 9"/>
      <sheetName val="T 10"/>
      <sheetName val="T 12"/>
      <sheetName val="T 13"/>
      <sheetName val="T 14"/>
      <sheetName val="T 15"/>
      <sheetName val="T 16"/>
      <sheetName val="T 17"/>
      <sheetName val="T 18"/>
      <sheetName val="T 19"/>
      <sheetName val="T 20"/>
      <sheetName val="T 21"/>
      <sheetName val="T 22"/>
      <sheetName val="T 23"/>
      <sheetName val="T 24"/>
      <sheetName val="T 25"/>
      <sheetName val="T 26"/>
      <sheetName val="T 27"/>
      <sheetName val="T 28"/>
      <sheetName val="T 29"/>
      <sheetName val="T 30"/>
      <sheetName val="T 31"/>
      <sheetName val="T 32"/>
      <sheetName val="T 33"/>
      <sheetName val="T 34"/>
      <sheetName val="T 35"/>
      <sheetName val="T 36"/>
      <sheetName val="T 37"/>
      <sheetName val="T 38"/>
      <sheetName val="T 39"/>
      <sheetName val="T 40"/>
      <sheetName val="T 41"/>
      <sheetName val="T 42"/>
      <sheetName val="T 43"/>
      <sheetName val="T 44"/>
      <sheetName val="T 45"/>
      <sheetName val="T 46"/>
      <sheetName val="T 47"/>
      <sheetName val="T 48"/>
      <sheetName val="T 49"/>
      <sheetName val="T 50"/>
      <sheetName val="T 51"/>
      <sheetName val="T 52"/>
      <sheetName val="T 5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48">
          <cell r="D48">
            <v>6807</v>
          </cell>
        </row>
        <row r="49">
          <cell r="D49">
            <v>5872</v>
          </cell>
        </row>
      </sheetData>
      <sheetData sheetId="12"/>
      <sheetData sheetId="13"/>
      <sheetData sheetId="14"/>
      <sheetData sheetId="15"/>
      <sheetData sheetId="16"/>
      <sheetData sheetId="17"/>
      <sheetData sheetId="18">
        <row r="48">
          <cell r="D48">
            <v>923</v>
          </cell>
        </row>
      </sheetData>
      <sheetData sheetId="19"/>
      <sheetData sheetId="20"/>
      <sheetData sheetId="21">
        <row r="48">
          <cell r="D48">
            <v>16917</v>
          </cell>
        </row>
      </sheetData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>
        <row r="48">
          <cell r="D48">
            <v>53749</v>
          </cell>
        </row>
        <row r="49">
          <cell r="D49">
            <v>1747</v>
          </cell>
        </row>
      </sheetData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ÍNDICE"/>
      <sheetName val="T1"/>
      <sheetName val="T2"/>
      <sheetName val="T 3"/>
      <sheetName val="T 4"/>
      <sheetName val="T 5"/>
      <sheetName val="T 6"/>
      <sheetName val="T 7"/>
      <sheetName val="T 8"/>
      <sheetName val="T 9"/>
      <sheetName val="T 10"/>
      <sheetName val="T 11"/>
      <sheetName val="T 12"/>
      <sheetName val="T 13"/>
      <sheetName val="T 14"/>
      <sheetName val="T 15"/>
      <sheetName val="T 16"/>
      <sheetName val="T 17"/>
      <sheetName val="T 18"/>
      <sheetName val="T 19"/>
      <sheetName val="T 20"/>
      <sheetName val="T 21"/>
      <sheetName val="T 22"/>
      <sheetName val="T 23"/>
      <sheetName val="T 24"/>
      <sheetName val="T 25"/>
      <sheetName val="T 26"/>
      <sheetName val="T 27"/>
      <sheetName val="T 28"/>
      <sheetName val="T 29"/>
      <sheetName val="T 30"/>
      <sheetName val="T 31"/>
      <sheetName val="T 32"/>
      <sheetName val="T 33"/>
      <sheetName val="T 34"/>
      <sheetName val="T 35"/>
      <sheetName val="T 36"/>
      <sheetName val="T 37"/>
      <sheetName val="T 38"/>
      <sheetName val="T 39"/>
      <sheetName val="T 40"/>
      <sheetName val="T 41"/>
      <sheetName val="T 42"/>
      <sheetName val="T 43"/>
      <sheetName val="T 44"/>
      <sheetName val="T 45"/>
      <sheetName val="T 46"/>
      <sheetName val="T 47"/>
      <sheetName val="T 48"/>
      <sheetName val="T 49"/>
      <sheetName val="T 50"/>
      <sheetName val="T 51"/>
      <sheetName val="T 52"/>
      <sheetName val="T 5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48">
          <cell r="D48">
            <v>5385</v>
          </cell>
        </row>
        <row r="49">
          <cell r="D49">
            <v>2276</v>
          </cell>
        </row>
      </sheetData>
      <sheetData sheetId="13"/>
      <sheetData sheetId="14"/>
      <sheetData sheetId="15"/>
      <sheetData sheetId="16"/>
      <sheetData sheetId="17"/>
      <sheetData sheetId="18"/>
      <sheetData sheetId="19">
        <row r="48">
          <cell r="D48">
            <v>1010</v>
          </cell>
        </row>
      </sheetData>
      <sheetData sheetId="20"/>
      <sheetData sheetId="21"/>
      <sheetData sheetId="22">
        <row r="48">
          <cell r="D48">
            <v>14921</v>
          </cell>
        </row>
      </sheetData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>
        <row r="48">
          <cell r="D48">
            <v>57517</v>
          </cell>
        </row>
        <row r="49">
          <cell r="D49">
            <v>2554</v>
          </cell>
        </row>
      </sheetData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ÍNDICE"/>
      <sheetName val="T1"/>
      <sheetName val="T2"/>
      <sheetName val="T 3"/>
      <sheetName val="T 4"/>
      <sheetName val="T 5"/>
      <sheetName val="T 6"/>
      <sheetName val="T 7"/>
      <sheetName val="T 8"/>
      <sheetName val="T 9"/>
      <sheetName val="T 10"/>
      <sheetName val="T 11"/>
      <sheetName val="T 12"/>
      <sheetName val="T 13"/>
      <sheetName val="T 14"/>
      <sheetName val="T 15"/>
      <sheetName val="T 16"/>
      <sheetName val="T 17"/>
      <sheetName val="T 18"/>
      <sheetName val="T 19"/>
      <sheetName val="T 20"/>
      <sheetName val="T 21"/>
      <sheetName val="T 22"/>
      <sheetName val="T 23"/>
      <sheetName val="T 24"/>
      <sheetName val="T 25"/>
      <sheetName val="T 26"/>
      <sheetName val="T 27"/>
      <sheetName val="T 28"/>
      <sheetName val="T 29"/>
      <sheetName val="T 30"/>
      <sheetName val="T 31"/>
      <sheetName val="T 32"/>
      <sheetName val="T 33"/>
      <sheetName val="T 34"/>
      <sheetName val="T 35"/>
      <sheetName val="T 36"/>
      <sheetName val="T 37"/>
      <sheetName val="T 38"/>
      <sheetName val="T 39"/>
      <sheetName val="T 40"/>
      <sheetName val="T 41"/>
      <sheetName val="T 42"/>
      <sheetName val="T 43"/>
      <sheetName val="T 44"/>
      <sheetName val="T 45"/>
      <sheetName val="T 46"/>
      <sheetName val="T 47"/>
      <sheetName val="T 48"/>
      <sheetName val="T 49"/>
      <sheetName val="T 50"/>
      <sheetName val="T 51"/>
      <sheetName val="T 52"/>
      <sheetName val="T 53"/>
      <sheetName val="GR 1"/>
      <sheetName val="GR10"/>
      <sheetName val="GR11"/>
      <sheetName val="GR 12"/>
      <sheetName val="GR 13"/>
      <sheetName val="GR 14"/>
      <sheetName val="GR15"/>
      <sheetName val="GR 16"/>
      <sheetName val="GR 17"/>
      <sheetName val="GR 18"/>
      <sheetName val="GR 19"/>
      <sheetName val="GR 20"/>
      <sheetName val="GR 21"/>
      <sheetName val="GR 22"/>
      <sheetName val="GR 23"/>
      <sheetName val="GR 24"/>
      <sheetName val="GR 25"/>
      <sheetName val="GR 26"/>
      <sheetName val="GR 27"/>
      <sheetName val="GR 28"/>
      <sheetName val="GR 29"/>
      <sheetName val="GR 30"/>
      <sheetName val="GR 31"/>
      <sheetName val="GR 32"/>
      <sheetName val="GR 33"/>
      <sheetName val="GR 34"/>
      <sheetName val="GR 35"/>
      <sheetName val="GR 36"/>
      <sheetName val="GR 37"/>
      <sheetName val="GR 38"/>
      <sheetName val="GR 44"/>
      <sheetName val="GR 45"/>
      <sheetName val="GR 46"/>
      <sheetName val="GR 47"/>
      <sheetName val="GR 48"/>
      <sheetName val="GR 51"/>
      <sheetName val="GR 52"/>
      <sheetName val="GR 5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45">
          <cell r="D45">
            <v>5479</v>
          </cell>
        </row>
        <row r="46">
          <cell r="D46">
            <v>2404</v>
          </cell>
        </row>
      </sheetData>
      <sheetData sheetId="13"/>
      <sheetData sheetId="14"/>
      <sheetData sheetId="15"/>
      <sheetData sheetId="16"/>
      <sheetData sheetId="17"/>
      <sheetData sheetId="18"/>
      <sheetData sheetId="19">
        <row r="45">
          <cell r="D45">
            <v>1014</v>
          </cell>
        </row>
      </sheetData>
      <sheetData sheetId="20"/>
      <sheetData sheetId="21"/>
      <sheetData sheetId="22">
        <row r="45">
          <cell r="D45">
            <v>12752</v>
          </cell>
        </row>
      </sheetData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>
        <row r="45">
          <cell r="D45">
            <v>51542</v>
          </cell>
        </row>
        <row r="46">
          <cell r="D46">
            <v>4932</v>
          </cell>
        </row>
      </sheetData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ÍNDICE"/>
      <sheetName val="T1"/>
      <sheetName val="T2"/>
      <sheetName val="T 3"/>
      <sheetName val="T 4"/>
      <sheetName val="T 5"/>
      <sheetName val="T 6"/>
      <sheetName val="T 7"/>
      <sheetName val="T 8"/>
      <sheetName val="T 9"/>
      <sheetName val="T 10"/>
      <sheetName val="T 11"/>
      <sheetName val="T 12"/>
      <sheetName val="T 13"/>
      <sheetName val="T 14"/>
      <sheetName val="T 15"/>
      <sheetName val="T 16"/>
      <sheetName val="T 17"/>
      <sheetName val="T 18"/>
      <sheetName val="T 19"/>
      <sheetName val="T 20"/>
      <sheetName val="T 21"/>
      <sheetName val="T 22"/>
      <sheetName val="T 23"/>
      <sheetName val="T 24"/>
      <sheetName val="T 25"/>
      <sheetName val="T 26"/>
      <sheetName val="T 27"/>
      <sheetName val="T 28"/>
      <sheetName val="T 29"/>
      <sheetName val="T 30"/>
      <sheetName val="T 31"/>
      <sheetName val="T 32"/>
      <sheetName val="T 33"/>
      <sheetName val="T 34"/>
      <sheetName val="T 35"/>
      <sheetName val="T 36"/>
      <sheetName val="T 37"/>
      <sheetName val="T 38"/>
      <sheetName val="T 39"/>
      <sheetName val="T 40"/>
      <sheetName val="T 41"/>
      <sheetName val="T 42"/>
      <sheetName val="T 43"/>
      <sheetName val="T 44"/>
      <sheetName val="T 45"/>
      <sheetName val="T 46"/>
      <sheetName val="T 47"/>
      <sheetName val="T 48"/>
      <sheetName val="T 49"/>
      <sheetName val="T 50"/>
      <sheetName val="T 51"/>
      <sheetName val="T 52"/>
      <sheetName val="T 53"/>
      <sheetName val="GR 1"/>
      <sheetName val="GR10"/>
      <sheetName val="GR11"/>
      <sheetName val="GR 12"/>
      <sheetName val="GR 13"/>
      <sheetName val="GR 14"/>
      <sheetName val="GR15"/>
      <sheetName val="GR 16"/>
      <sheetName val="GR 17"/>
      <sheetName val="GR 18"/>
      <sheetName val="GR 19"/>
      <sheetName val="GR 20"/>
      <sheetName val="GR 21"/>
      <sheetName val="GR 22"/>
      <sheetName val="GR 23"/>
      <sheetName val="GR 24"/>
      <sheetName val="GR 25"/>
      <sheetName val="GR 26"/>
      <sheetName val="GR 27"/>
      <sheetName val="GR 28"/>
      <sheetName val="GR 29"/>
      <sheetName val="GR 30"/>
      <sheetName val="GR 31"/>
      <sheetName val="GR 32"/>
      <sheetName val="GR 33"/>
      <sheetName val="GR 34"/>
      <sheetName val="GR 35"/>
      <sheetName val="GR 36"/>
      <sheetName val="GR 37"/>
      <sheetName val="GR 38"/>
      <sheetName val="GR 44"/>
      <sheetName val="GR 45"/>
      <sheetName val="GR 46"/>
      <sheetName val="GR 47"/>
      <sheetName val="GR 48"/>
      <sheetName val="GR 51"/>
      <sheetName val="GR 52"/>
      <sheetName val="GR 5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46">
          <cell r="D46">
            <v>3404</v>
          </cell>
        </row>
        <row r="47">
          <cell r="D47">
            <v>8148</v>
          </cell>
        </row>
      </sheetData>
      <sheetData sheetId="13"/>
      <sheetData sheetId="14"/>
      <sheetData sheetId="15"/>
      <sheetData sheetId="16"/>
      <sheetData sheetId="17"/>
      <sheetData sheetId="18"/>
      <sheetData sheetId="19">
        <row r="46">
          <cell r="D46">
            <v>1510</v>
          </cell>
        </row>
      </sheetData>
      <sheetData sheetId="20"/>
      <sheetData sheetId="21"/>
      <sheetData sheetId="22">
        <row r="46">
          <cell r="D46">
            <v>13535</v>
          </cell>
        </row>
      </sheetData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>
        <row r="46">
          <cell r="D46">
            <v>32591</v>
          </cell>
        </row>
        <row r="47">
          <cell r="D47">
            <v>12995</v>
          </cell>
        </row>
      </sheetData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ÍNDICE"/>
      <sheetName val="T1"/>
      <sheetName val="T2"/>
      <sheetName val="T 3"/>
      <sheetName val="T 4"/>
      <sheetName val="T 5"/>
      <sheetName val="T 6"/>
      <sheetName val="T 7"/>
      <sheetName val="T 8"/>
      <sheetName val="T 9"/>
      <sheetName val="T 10"/>
      <sheetName val="T 11"/>
      <sheetName val="T 12"/>
      <sheetName val="T 13"/>
      <sheetName val="T 14"/>
      <sheetName val="T 15"/>
      <sheetName val="T 16"/>
      <sheetName val="T 17"/>
      <sheetName val="T 18"/>
      <sheetName val="T 19"/>
      <sheetName val="T 20"/>
      <sheetName val="T 21"/>
      <sheetName val="T 22"/>
      <sheetName val="T 23"/>
      <sheetName val="T 24"/>
      <sheetName val="T 25"/>
      <sheetName val="T 26"/>
      <sheetName val="T 27"/>
      <sheetName val="T 28"/>
      <sheetName val="T 29"/>
      <sheetName val="T 30"/>
      <sheetName val="T 31"/>
      <sheetName val="T 32"/>
      <sheetName val="T 33"/>
      <sheetName val="T 34"/>
      <sheetName val="T 35"/>
      <sheetName val="T 36"/>
      <sheetName val="T 37"/>
      <sheetName val="T 38"/>
      <sheetName val="T 39"/>
      <sheetName val="T 40"/>
      <sheetName val="T 41"/>
      <sheetName val="T 42"/>
      <sheetName val="T 43"/>
      <sheetName val="T 44"/>
      <sheetName val="T 45"/>
      <sheetName val="T 46"/>
      <sheetName val="T 47"/>
      <sheetName val="T 48"/>
      <sheetName val="T 49"/>
      <sheetName val="T 50"/>
      <sheetName val="T 51"/>
      <sheetName val="T 52"/>
      <sheetName val="T 53"/>
      <sheetName val="GR1"/>
      <sheetName val="GR10"/>
      <sheetName val="GR11"/>
      <sheetName val="GR 12"/>
      <sheetName val="GR 13"/>
      <sheetName val="GR 14"/>
      <sheetName val="GR15"/>
      <sheetName val="GR 16"/>
      <sheetName val="GR 17"/>
      <sheetName val="GR 18"/>
      <sheetName val="GR 19"/>
      <sheetName val="GR 20"/>
      <sheetName val="GR 21"/>
      <sheetName val="GR 22"/>
      <sheetName val="GR 23"/>
      <sheetName val="GR 24"/>
      <sheetName val="GR 25"/>
      <sheetName val="GR 26"/>
      <sheetName val="GR 27"/>
      <sheetName val="GR 28"/>
      <sheetName val="GR 29"/>
      <sheetName val="GR 30"/>
      <sheetName val="GR 31"/>
      <sheetName val="GR 32"/>
      <sheetName val="GR 33"/>
      <sheetName val="GR 34"/>
      <sheetName val="GR 35"/>
      <sheetName val="GR 36"/>
      <sheetName val="GR 37"/>
      <sheetName val="GR 38"/>
      <sheetName val="GR 44"/>
      <sheetName val="GR 45"/>
      <sheetName val="GR 46"/>
      <sheetName val="GR 47"/>
      <sheetName val="GR 48"/>
      <sheetName val="GR 51"/>
      <sheetName val="GR 52"/>
      <sheetName val="GR 5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44">
          <cell r="D44">
            <v>38665</v>
          </cell>
        </row>
        <row r="45">
          <cell r="D45">
            <v>1803</v>
          </cell>
        </row>
        <row r="48">
          <cell r="D48">
            <v>3992</v>
          </cell>
        </row>
        <row r="49">
          <cell r="D49">
            <v>5077</v>
          </cell>
        </row>
        <row r="50">
          <cell r="D50">
            <v>83</v>
          </cell>
        </row>
      </sheetData>
      <sheetData sheetId="13"/>
      <sheetData sheetId="14"/>
      <sheetData sheetId="15">
        <row r="44">
          <cell r="D44">
            <v>84660</v>
          </cell>
        </row>
      </sheetData>
      <sheetData sheetId="16"/>
      <sheetData sheetId="17"/>
      <sheetData sheetId="18"/>
      <sheetData sheetId="19">
        <row r="44">
          <cell r="D44">
            <v>3080</v>
          </cell>
        </row>
        <row r="48">
          <cell r="D48">
            <v>1032</v>
          </cell>
        </row>
      </sheetData>
      <sheetData sheetId="20"/>
      <sheetData sheetId="21"/>
      <sheetData sheetId="22">
        <row r="44">
          <cell r="D44">
            <v>237239</v>
          </cell>
        </row>
        <row r="48">
          <cell r="D48">
            <v>13524</v>
          </cell>
        </row>
      </sheetData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>
        <row r="43">
          <cell r="D43">
            <v>30266</v>
          </cell>
        </row>
        <row r="44">
          <cell r="D44">
            <v>22849</v>
          </cell>
        </row>
        <row r="47">
          <cell r="D47">
            <v>23533</v>
          </cell>
        </row>
        <row r="48">
          <cell r="D48">
            <v>25380</v>
          </cell>
        </row>
        <row r="49">
          <cell r="D49">
            <v>250</v>
          </cell>
        </row>
        <row r="50">
          <cell r="D50">
            <v>2324</v>
          </cell>
        </row>
      </sheetData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ÍNDICE"/>
      <sheetName val="T 1"/>
      <sheetName val="T 2"/>
      <sheetName val="T 3"/>
      <sheetName val="T 4"/>
      <sheetName val="T 5"/>
      <sheetName val="T 6"/>
      <sheetName val="T 7"/>
      <sheetName val="T 8"/>
      <sheetName val="T 9"/>
      <sheetName val="T 10"/>
      <sheetName val="T 11"/>
      <sheetName val="T 12"/>
      <sheetName val="T 13"/>
      <sheetName val="T 14"/>
      <sheetName val="T 15"/>
      <sheetName val="T 16"/>
      <sheetName val="T 17"/>
      <sheetName val="T 18"/>
      <sheetName val="T 19"/>
      <sheetName val="T 20"/>
      <sheetName val="T 21"/>
      <sheetName val="T 22"/>
      <sheetName val="T 23"/>
      <sheetName val="T 24"/>
      <sheetName val="T 25"/>
      <sheetName val="T 26"/>
      <sheetName val="T 27"/>
      <sheetName val="T 28"/>
      <sheetName val="T 29"/>
      <sheetName val="T 30"/>
      <sheetName val="T 31"/>
      <sheetName val="T 32"/>
      <sheetName val="T 33"/>
      <sheetName val="T 34"/>
      <sheetName val="T 35"/>
      <sheetName val="T 36"/>
      <sheetName val="T 37"/>
      <sheetName val="T 38"/>
      <sheetName val="T 39"/>
      <sheetName val="T 40"/>
      <sheetName val="T 41"/>
      <sheetName val="T 42"/>
      <sheetName val="T 43"/>
      <sheetName val="T 44"/>
      <sheetName val="T 45"/>
      <sheetName val="T 46"/>
      <sheetName val="T 47"/>
      <sheetName val="T 48"/>
      <sheetName val="T 49"/>
      <sheetName val="T 50"/>
      <sheetName val="T 51"/>
      <sheetName val="T 52"/>
      <sheetName val="T 53"/>
      <sheetName val="GR 1"/>
      <sheetName val="GR 10"/>
      <sheetName val="GR 11"/>
      <sheetName val="GR 12"/>
      <sheetName val="GR 13"/>
      <sheetName val="GR 14"/>
      <sheetName val="GR 15"/>
      <sheetName val="GR 16"/>
      <sheetName val="GR 17"/>
      <sheetName val="GR 18"/>
      <sheetName val="GR 19"/>
      <sheetName val="GR 20"/>
      <sheetName val="GR 21"/>
      <sheetName val="GR 22"/>
      <sheetName val="GR 23"/>
      <sheetName val="GR 24"/>
      <sheetName val="GR 25"/>
      <sheetName val="GR 26"/>
      <sheetName val="GR 27"/>
      <sheetName val="GR 28"/>
      <sheetName val="GR 29"/>
      <sheetName val="GR 30"/>
      <sheetName val="GR 31"/>
      <sheetName val="GR 32"/>
      <sheetName val="GR 33"/>
      <sheetName val="GR 34"/>
      <sheetName val="GR 35"/>
      <sheetName val="GR 36"/>
      <sheetName val="GR 37"/>
      <sheetName val="GR 38"/>
      <sheetName val="GR 44"/>
      <sheetName val="GR 45"/>
      <sheetName val="GR 46"/>
      <sheetName val="GR 47"/>
      <sheetName val="GR 48"/>
      <sheetName val="GR 51"/>
      <sheetName val="GR 52"/>
      <sheetName val="GR 5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10">
          <cell r="D10">
            <v>191973</v>
          </cell>
        </row>
        <row r="45">
          <cell r="D45">
            <v>41966</v>
          </cell>
        </row>
        <row r="46">
          <cell r="D46">
            <v>1636</v>
          </cell>
        </row>
        <row r="49">
          <cell r="D49">
            <v>2318</v>
          </cell>
        </row>
        <row r="50">
          <cell r="D50">
            <v>4786</v>
          </cell>
        </row>
        <row r="51">
          <cell r="D51">
            <v>155</v>
          </cell>
        </row>
      </sheetData>
      <sheetData sheetId="13"/>
      <sheetData sheetId="14"/>
      <sheetData sheetId="15">
        <row r="10">
          <cell r="D10">
            <v>86455</v>
          </cell>
        </row>
        <row r="45">
          <cell r="D45">
            <v>69870</v>
          </cell>
        </row>
      </sheetData>
      <sheetData sheetId="16"/>
      <sheetData sheetId="17"/>
      <sheetData sheetId="18"/>
      <sheetData sheetId="19">
        <row r="10">
          <cell r="D10">
            <v>202651</v>
          </cell>
        </row>
        <row r="45">
          <cell r="D45">
            <v>2210</v>
          </cell>
        </row>
        <row r="49">
          <cell r="D49">
            <v>938</v>
          </cell>
        </row>
      </sheetData>
      <sheetData sheetId="20"/>
      <sheetData sheetId="21"/>
      <sheetData sheetId="22">
        <row r="10">
          <cell r="D10">
            <v>329957</v>
          </cell>
        </row>
        <row r="45">
          <cell r="D45">
            <v>206100</v>
          </cell>
        </row>
        <row r="49">
          <cell r="D49">
            <v>10443</v>
          </cell>
        </row>
      </sheetData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>
        <row r="10">
          <cell r="D10">
            <v>262913</v>
          </cell>
        </row>
        <row r="45">
          <cell r="D45">
            <v>10699</v>
          </cell>
        </row>
        <row r="46">
          <cell r="D46">
            <v>23030</v>
          </cell>
        </row>
        <row r="49">
          <cell r="D49">
            <v>15291</v>
          </cell>
        </row>
        <row r="50">
          <cell r="D50">
            <v>30230</v>
          </cell>
        </row>
        <row r="51">
          <cell r="D51">
            <v>768</v>
          </cell>
        </row>
        <row r="52">
          <cell r="D52">
            <v>3162</v>
          </cell>
        </row>
      </sheetData>
      <sheetData sheetId="32"/>
      <sheetData sheetId="33"/>
      <sheetData sheetId="34">
        <row r="10">
          <cell r="D10">
            <v>43605</v>
          </cell>
        </row>
      </sheetData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ÍNDICE"/>
      <sheetName val="T1"/>
      <sheetName val="T2"/>
      <sheetName val="T 3"/>
      <sheetName val="T 4"/>
      <sheetName val="T 5"/>
      <sheetName val="T 6"/>
      <sheetName val="T 7"/>
      <sheetName val="T 8"/>
      <sheetName val="T 9"/>
      <sheetName val="T 10"/>
      <sheetName val="T 11"/>
      <sheetName val="T 12"/>
      <sheetName val="T 13"/>
      <sheetName val="T 14"/>
      <sheetName val="T 15"/>
      <sheetName val="T 16"/>
      <sheetName val="T 17"/>
      <sheetName val="T 18"/>
      <sheetName val="T 19"/>
      <sheetName val="T 20"/>
      <sheetName val="T 21"/>
      <sheetName val="T 22"/>
      <sheetName val="T 23"/>
      <sheetName val="T 24"/>
      <sheetName val="T 25"/>
      <sheetName val="T 26"/>
      <sheetName val="T 27"/>
      <sheetName val="T 28"/>
      <sheetName val="T 29"/>
      <sheetName val="T 30"/>
      <sheetName val="T 31"/>
      <sheetName val="T 32"/>
      <sheetName val="T 33"/>
      <sheetName val="T 34"/>
      <sheetName val="T 35"/>
      <sheetName val="T 36"/>
      <sheetName val="T 37"/>
      <sheetName val="T 38"/>
      <sheetName val="T 39"/>
      <sheetName val="T 40"/>
      <sheetName val="T 41"/>
      <sheetName val="T 42"/>
      <sheetName val="T 43"/>
      <sheetName val="T 44"/>
      <sheetName val="T 45"/>
      <sheetName val="T 46"/>
      <sheetName val="T 47"/>
      <sheetName val="T 48"/>
      <sheetName val="T 49"/>
      <sheetName val="T 50"/>
      <sheetName val="T 51"/>
      <sheetName val="T 52"/>
      <sheetName val="T S3"/>
      <sheetName val="GR1"/>
      <sheetName val="GR10"/>
      <sheetName val="GR11"/>
      <sheetName val="GR 12"/>
      <sheetName val="GR 13"/>
      <sheetName val="GR 14"/>
      <sheetName val="GR15"/>
      <sheetName val="GR 16"/>
      <sheetName val="GR 17"/>
      <sheetName val="GR 18"/>
      <sheetName val="GR 19"/>
      <sheetName val="GR 20"/>
      <sheetName val="GR 21"/>
      <sheetName val="GR 22"/>
      <sheetName val="GR 23"/>
      <sheetName val="GR 24"/>
      <sheetName val="GR 25"/>
      <sheetName val="GR 26"/>
      <sheetName val="GR 27"/>
      <sheetName val="GR 28"/>
      <sheetName val="GR 29"/>
      <sheetName val="GR 30"/>
      <sheetName val="GR 31"/>
      <sheetName val="GR 32"/>
      <sheetName val="GR 33"/>
      <sheetName val="GR 34"/>
      <sheetName val="GR 35"/>
      <sheetName val="GR 36"/>
      <sheetName val="GR 37"/>
      <sheetName val="GR 38"/>
      <sheetName val="GR 44"/>
      <sheetName val="GR 45"/>
      <sheetName val="GR 46"/>
      <sheetName val="GR 47"/>
      <sheetName val="GR 48"/>
      <sheetName val="GR 51"/>
      <sheetName val="GR 52"/>
      <sheetName val="GR 5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9">
          <cell r="D9">
            <v>210894.01671262868</v>
          </cell>
        </row>
        <row r="44">
          <cell r="D44">
            <v>39287.772688818841</v>
          </cell>
        </row>
        <row r="45">
          <cell r="D45">
            <v>976.07583967060202</v>
          </cell>
        </row>
        <row r="48">
          <cell r="D48">
            <v>3090.423116558472</v>
          </cell>
        </row>
        <row r="49">
          <cell r="D49">
            <v>2099.5524468443905</v>
          </cell>
        </row>
        <row r="50">
          <cell r="D50">
            <v>15.80662018017145</v>
          </cell>
        </row>
        <row r="51">
          <cell r="D51">
            <v>48.733092633505997</v>
          </cell>
        </row>
      </sheetData>
      <sheetData sheetId="13"/>
      <sheetData sheetId="14"/>
      <sheetData sheetId="15">
        <row r="9">
          <cell r="D9">
            <v>95238.710808513599</v>
          </cell>
        </row>
        <row r="44">
          <cell r="D44">
            <v>71175.048718979553</v>
          </cell>
        </row>
      </sheetData>
      <sheetData sheetId="16"/>
      <sheetData sheetId="17"/>
      <sheetData sheetId="18"/>
      <sheetData sheetId="19">
        <row r="9">
          <cell r="D9">
            <v>198577.73060847871</v>
          </cell>
        </row>
        <row r="44">
          <cell r="D44">
            <v>9115.0290913499521</v>
          </cell>
        </row>
        <row r="48">
          <cell r="D48">
            <v>1120.579404641421</v>
          </cell>
        </row>
        <row r="49">
          <cell r="D49">
            <v>58.741444216286823</v>
          </cell>
        </row>
      </sheetData>
      <sheetData sheetId="20"/>
      <sheetData sheetId="21"/>
      <sheetData sheetId="22">
        <row r="9">
          <cell r="D9">
            <v>371169.99783437006</v>
          </cell>
        </row>
        <row r="44">
          <cell r="D44">
            <v>237316.08881324786</v>
          </cell>
        </row>
        <row r="48">
          <cell r="D48">
            <v>12089.976836156327</v>
          </cell>
        </row>
      </sheetData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>
        <row r="9">
          <cell r="D9">
            <v>330057.88998205349</v>
          </cell>
        </row>
        <row r="44">
          <cell r="D44">
            <v>44817.149684759301</v>
          </cell>
        </row>
        <row r="45">
          <cell r="D45">
            <v>1471.2217805703688</v>
          </cell>
        </row>
        <row r="48">
          <cell r="D48">
            <v>56009.079433393155</v>
          </cell>
        </row>
        <row r="49">
          <cell r="D49">
            <v>2787.6163936851049</v>
          </cell>
        </row>
        <row r="50">
          <cell r="D50">
            <v>4342.4727259986003</v>
          </cell>
        </row>
        <row r="51">
          <cell r="D51">
            <v>85.455739740468971</v>
          </cell>
        </row>
      </sheetData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ÍNDICE"/>
      <sheetName val="T 1"/>
      <sheetName val="T 2"/>
      <sheetName val="T 3"/>
      <sheetName val="T 4"/>
      <sheetName val="T 5"/>
      <sheetName val="T 6"/>
      <sheetName val="T 7"/>
      <sheetName val="T 8"/>
      <sheetName val="T 9"/>
      <sheetName val="T 10"/>
      <sheetName val="T 11"/>
      <sheetName val="T 12"/>
      <sheetName val="T 13"/>
      <sheetName val="T 14"/>
      <sheetName val="T 15"/>
      <sheetName val="T 16"/>
      <sheetName val="T 17"/>
      <sheetName val="T 18"/>
      <sheetName val="T 19"/>
      <sheetName val="T 20"/>
      <sheetName val="T 21"/>
      <sheetName val="T 22"/>
      <sheetName val="T 23"/>
      <sheetName val="T 24"/>
      <sheetName val="T 25"/>
      <sheetName val="T 26"/>
      <sheetName val="T 27"/>
      <sheetName val="T 28"/>
      <sheetName val="T 29"/>
      <sheetName val="T 30"/>
      <sheetName val="T 31"/>
      <sheetName val="T 32"/>
      <sheetName val="T 33"/>
      <sheetName val="T 34"/>
      <sheetName val="T 35"/>
      <sheetName val="T 36"/>
      <sheetName val="T 37"/>
      <sheetName val="T 38"/>
      <sheetName val="T 39"/>
      <sheetName val="T 40"/>
      <sheetName val="T 41"/>
      <sheetName val="T 42"/>
      <sheetName val="T 43"/>
      <sheetName val="T 44"/>
      <sheetName val="T 45"/>
      <sheetName val="T 46"/>
      <sheetName val="T 47"/>
      <sheetName val="T 48"/>
      <sheetName val="T 49"/>
      <sheetName val="T 50"/>
      <sheetName val="T 51"/>
      <sheetName val="T 52"/>
      <sheetName val="T 53"/>
      <sheetName val="GR 1"/>
      <sheetName val="GR 10"/>
      <sheetName val="GR 11"/>
      <sheetName val="GR 12"/>
      <sheetName val="GR 13"/>
      <sheetName val="GR 14"/>
      <sheetName val="GR 15"/>
      <sheetName val="GR 16"/>
      <sheetName val="GR 17"/>
      <sheetName val="GR 18"/>
      <sheetName val="GR 19"/>
      <sheetName val="GR 20"/>
      <sheetName val="GR 21"/>
      <sheetName val="GR 22"/>
      <sheetName val="GR 23"/>
      <sheetName val="GR 24"/>
      <sheetName val="GR 25"/>
      <sheetName val="GR 26"/>
      <sheetName val="GR 27"/>
      <sheetName val="GR 28"/>
      <sheetName val="GR 29"/>
      <sheetName val="GR 30"/>
      <sheetName val="GR 31"/>
      <sheetName val="GR 32"/>
      <sheetName val="GR 33"/>
      <sheetName val="GR 34"/>
      <sheetName val="GR 35"/>
      <sheetName val="GR 36"/>
      <sheetName val="GR 37"/>
      <sheetName val="GR 38"/>
      <sheetName val="GR 44"/>
      <sheetName val="GR 45"/>
      <sheetName val="GR 46"/>
      <sheetName val="GR 47"/>
      <sheetName val="GR 48"/>
      <sheetName val="GR 51"/>
      <sheetName val="GR 52"/>
      <sheetName val="GR 5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10">
          <cell r="D10">
            <v>188657.56218485549</v>
          </cell>
        </row>
        <row r="45">
          <cell r="D45">
            <v>38400.696897158152</v>
          </cell>
        </row>
        <row r="46">
          <cell r="D46">
            <v>1607.8816154196304</v>
          </cell>
        </row>
        <row r="49">
          <cell r="D49">
            <v>1836.7335600765493</v>
          </cell>
        </row>
        <row r="50">
          <cell r="D50">
            <v>2427.419904886749</v>
          </cell>
        </row>
        <row r="51">
          <cell r="D51">
            <v>74.102999076319989</v>
          </cell>
        </row>
      </sheetData>
      <sheetData sheetId="13"/>
      <sheetData sheetId="14"/>
      <sheetData sheetId="15">
        <row r="10">
          <cell r="D10">
            <v>101066.37527328331</v>
          </cell>
        </row>
        <row r="45">
          <cell r="D45">
            <v>82816.762423755179</v>
          </cell>
        </row>
        <row r="49">
          <cell r="D49">
            <v>2.5502645500000001</v>
          </cell>
        </row>
      </sheetData>
      <sheetData sheetId="16"/>
      <sheetData sheetId="17"/>
      <sheetData sheetId="18"/>
      <sheetData sheetId="19">
        <row r="10">
          <cell r="D10">
            <v>218832.7309765837</v>
          </cell>
        </row>
        <row r="45">
          <cell r="D45">
            <v>2387.4174447725004</v>
          </cell>
        </row>
        <row r="49">
          <cell r="D49">
            <v>591.91675247399996</v>
          </cell>
        </row>
      </sheetData>
      <sheetData sheetId="20"/>
      <sheetData sheetId="21"/>
      <sheetData sheetId="22">
        <row r="10">
          <cell r="D10">
            <v>396769.53488011163</v>
          </cell>
        </row>
        <row r="45">
          <cell r="D45">
            <v>261590.92298511992</v>
          </cell>
        </row>
        <row r="49">
          <cell r="D49">
            <v>18283.98337802984</v>
          </cell>
        </row>
      </sheetData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>
        <row r="10">
          <cell r="D10">
            <v>322590.02443844645</v>
          </cell>
        </row>
        <row r="45">
          <cell r="D45">
            <v>42958.758613125261</v>
          </cell>
        </row>
        <row r="46">
          <cell r="D46">
            <v>5240.8411651413244</v>
          </cell>
        </row>
        <row r="49">
          <cell r="D49">
            <v>52666.300666086201</v>
          </cell>
        </row>
        <row r="50">
          <cell r="D50">
            <v>14802.973560181917</v>
          </cell>
        </row>
        <row r="51">
          <cell r="D51">
            <v>3277.6925797594222</v>
          </cell>
        </row>
        <row r="52">
          <cell r="D52">
            <v>378.85079426650009</v>
          </cell>
        </row>
      </sheetData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ÍNDICE"/>
      <sheetName val="T1"/>
      <sheetName val="T2"/>
      <sheetName val="T3"/>
      <sheetName val="T4"/>
      <sheetName val="T5"/>
      <sheetName val="T6"/>
      <sheetName val="T7"/>
      <sheetName val="T8"/>
      <sheetName val="T9"/>
      <sheetName val="T10"/>
      <sheetName val="T11"/>
      <sheetName val="T12"/>
      <sheetName val="T13"/>
      <sheetName val="T14"/>
      <sheetName val="T15"/>
      <sheetName val="T16"/>
      <sheetName val="T17"/>
      <sheetName val="T18"/>
      <sheetName val="T19"/>
      <sheetName val="T20"/>
      <sheetName val="T21"/>
      <sheetName val="T22"/>
      <sheetName val="T 23"/>
      <sheetName val="T 24"/>
      <sheetName val="T 25"/>
      <sheetName val="T26"/>
      <sheetName val="T27"/>
      <sheetName val="T28"/>
      <sheetName val="T29"/>
      <sheetName val="T30"/>
      <sheetName val="T31"/>
      <sheetName val="T32"/>
      <sheetName val="T33"/>
      <sheetName val="T34"/>
      <sheetName val="T35"/>
      <sheetName val="T36"/>
      <sheetName val="T37"/>
      <sheetName val="T38"/>
      <sheetName val="T39"/>
      <sheetName val="T40"/>
      <sheetName val="T41"/>
      <sheetName val="T42"/>
      <sheetName val="T43"/>
      <sheetName val="T44"/>
      <sheetName val="T45"/>
      <sheetName val="T46"/>
      <sheetName val="T47"/>
      <sheetName val="T48"/>
      <sheetName val="T49"/>
      <sheetName val="T50"/>
      <sheetName val="T51"/>
      <sheetName val="T52"/>
      <sheetName val="T53"/>
      <sheetName val="T54"/>
      <sheetName val="T55"/>
      <sheetName val="T56"/>
      <sheetName val="T57"/>
      <sheetName val="GR 1"/>
      <sheetName val="GR 10"/>
      <sheetName val="GR 11"/>
      <sheetName val="GR 12"/>
      <sheetName val="GR 13"/>
      <sheetName val="GR 14"/>
      <sheetName val="GR 15"/>
      <sheetName val="GR 16"/>
      <sheetName val="GR 17"/>
      <sheetName val="GR 18"/>
      <sheetName val="GR 19"/>
      <sheetName val="GR 20"/>
      <sheetName val="GR 21"/>
      <sheetName val="GR 22"/>
      <sheetName val="GR 23"/>
      <sheetName val="GR 24"/>
      <sheetName val="GR 25"/>
      <sheetName val="GR 26"/>
      <sheetName val="GR 27"/>
      <sheetName val="GR 28"/>
      <sheetName val="GR 29"/>
      <sheetName val="GR 30"/>
      <sheetName val="GR 31"/>
      <sheetName val="GR 32"/>
      <sheetName val="GR 33"/>
      <sheetName val="GR 34"/>
      <sheetName val="GR 35"/>
      <sheetName val="GR 36"/>
      <sheetName val="GR 37"/>
      <sheetName val="GR 38"/>
      <sheetName val="GR 39"/>
      <sheetName val="GR 40"/>
      <sheetName val="GR 41"/>
      <sheetName val="GR 47"/>
      <sheetName val="GR 48"/>
      <sheetName val="GR 49"/>
      <sheetName val="GR 50"/>
      <sheetName val="GR 51"/>
      <sheetName val="GR 54"/>
      <sheetName val="GR 55"/>
      <sheetName val="GR 56"/>
      <sheetName val="GR 5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11">
          <cell r="D11">
            <v>186225.22686189</v>
          </cell>
        </row>
        <row r="49">
          <cell r="D49">
            <v>39653.859920100011</v>
          </cell>
        </row>
        <row r="50">
          <cell r="D50">
            <v>73.5796809</v>
          </cell>
        </row>
        <row r="53">
          <cell r="D53">
            <v>4748.8630130399979</v>
          </cell>
        </row>
        <row r="54">
          <cell r="D54">
            <v>2192.5640957200003</v>
          </cell>
        </row>
        <row r="55">
          <cell r="D55">
            <v>656.17240800000002</v>
          </cell>
        </row>
      </sheetData>
      <sheetData sheetId="13"/>
      <sheetData sheetId="14"/>
      <sheetData sheetId="15">
        <row r="11">
          <cell r="D11">
            <v>96913.324227049976</v>
          </cell>
        </row>
        <row r="49">
          <cell r="D49">
            <v>73855.748646050008</v>
          </cell>
        </row>
      </sheetData>
      <sheetData sheetId="16"/>
      <sheetData sheetId="17"/>
      <sheetData sheetId="18"/>
      <sheetData sheetId="19"/>
      <sheetData sheetId="20">
        <row r="11">
          <cell r="D11">
            <v>274513.46383364027</v>
          </cell>
        </row>
        <row r="49">
          <cell r="D49">
            <v>4659.6913120000008</v>
          </cell>
        </row>
        <row r="53">
          <cell r="D53">
            <v>3346.4387796799997</v>
          </cell>
        </row>
        <row r="54">
          <cell r="D54">
            <v>6</v>
          </cell>
        </row>
      </sheetData>
      <sheetData sheetId="21"/>
      <sheetData sheetId="22"/>
      <sheetData sheetId="23">
        <row r="11">
          <cell r="D11">
            <v>376182.16235020012</v>
          </cell>
        </row>
        <row r="49">
          <cell r="D49">
            <v>239767.6519883599</v>
          </cell>
        </row>
        <row r="53">
          <cell r="D53">
            <v>14305.060828010004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>
        <row r="11">
          <cell r="D11">
            <v>381066.42608033062</v>
          </cell>
        </row>
        <row r="49">
          <cell r="D49">
            <v>46218.709654489918</v>
          </cell>
        </row>
        <row r="50">
          <cell r="D50">
            <v>381.79127993000003</v>
          </cell>
        </row>
        <row r="53">
          <cell r="D53">
            <v>69106.461419040003</v>
          </cell>
        </row>
        <row r="54">
          <cell r="D54">
            <v>6173.9630752600024</v>
          </cell>
        </row>
        <row r="55">
          <cell r="D55">
            <v>5814.6802898499991</v>
          </cell>
        </row>
      </sheetData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ÍNDICE"/>
      <sheetName val="T1"/>
      <sheetName val="T2"/>
      <sheetName val="T3"/>
      <sheetName val="T4"/>
      <sheetName val="T5"/>
      <sheetName val="T6"/>
      <sheetName val="T7"/>
      <sheetName val="T8"/>
      <sheetName val="T9"/>
      <sheetName val="T10"/>
      <sheetName val="T11"/>
      <sheetName val="T12"/>
      <sheetName val="T13"/>
      <sheetName val="T14"/>
      <sheetName val="T15"/>
      <sheetName val="T16"/>
      <sheetName val="T17"/>
      <sheetName val="T18"/>
      <sheetName val="T19"/>
      <sheetName val="T20"/>
      <sheetName val="T21"/>
      <sheetName val="T22"/>
      <sheetName val="T23"/>
      <sheetName val="T24"/>
      <sheetName val="T 25"/>
      <sheetName val="T 26"/>
      <sheetName val="T 27"/>
      <sheetName val="T28"/>
      <sheetName val="T29"/>
      <sheetName val="T30"/>
      <sheetName val="T31"/>
      <sheetName val="T32"/>
      <sheetName val="T33"/>
      <sheetName val="T34"/>
      <sheetName val="T35"/>
      <sheetName val="T36"/>
      <sheetName val="T37"/>
      <sheetName val="T38"/>
      <sheetName val="T39"/>
      <sheetName val="T40"/>
      <sheetName val="T41"/>
      <sheetName val="T42"/>
      <sheetName val="T43"/>
      <sheetName val="T44"/>
      <sheetName val="T45"/>
      <sheetName val="T46"/>
      <sheetName val="T47"/>
      <sheetName val="T48"/>
      <sheetName val="T49"/>
      <sheetName val="T50"/>
      <sheetName val="T51"/>
      <sheetName val="T52"/>
      <sheetName val="T53"/>
      <sheetName val="T54"/>
      <sheetName val="T55"/>
      <sheetName val="T56"/>
      <sheetName val="T57"/>
      <sheetName val="T58"/>
      <sheetName val="T59"/>
      <sheetName val="T60"/>
      <sheetName val="GR 1"/>
      <sheetName val="GR 10"/>
      <sheetName val="GR 11"/>
      <sheetName val="GR 12"/>
      <sheetName val="GR 13"/>
      <sheetName val="GR 14"/>
      <sheetName val="GR 15"/>
      <sheetName val="GR 16"/>
      <sheetName val="GR 17"/>
      <sheetName val="GR 18"/>
      <sheetName val="GR 19"/>
      <sheetName val="GR 20"/>
      <sheetName val="GR 21"/>
      <sheetName val="GR 22"/>
      <sheetName val="GR 23"/>
      <sheetName val="GR 24"/>
      <sheetName val="GR 25"/>
      <sheetName val="GR 26"/>
      <sheetName val="GR 27"/>
      <sheetName val="GR 28"/>
      <sheetName val="GR 29"/>
      <sheetName val="GR 30"/>
      <sheetName val="GR 31"/>
      <sheetName val="GR 32"/>
      <sheetName val="GR 33"/>
      <sheetName val="GR 34"/>
      <sheetName val="GR 35"/>
      <sheetName val="GR 36"/>
      <sheetName val="GR 37"/>
      <sheetName val="GR 38"/>
      <sheetName val="GR 39"/>
      <sheetName val="GR 40"/>
      <sheetName val="GR 41"/>
      <sheetName val="GR 42"/>
      <sheetName val="GR 43"/>
      <sheetName val="GR 44"/>
      <sheetName val="GR 50"/>
      <sheetName val="GR 51"/>
      <sheetName val="GR 52"/>
      <sheetName val="GR 53"/>
      <sheetName val="GR 54"/>
      <sheetName val="GR 57"/>
      <sheetName val="GR 58"/>
      <sheetName val="GR 59"/>
      <sheetName val="GR 6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48">
          <cell r="D48">
            <v>56546.461775153613</v>
          </cell>
        </row>
        <row r="52">
          <cell r="D52">
            <v>4558.8597003963023</v>
          </cell>
        </row>
        <row r="53">
          <cell r="D53">
            <v>3140.0295885141509</v>
          </cell>
        </row>
        <row r="54">
          <cell r="D54">
            <v>250</v>
          </cell>
        </row>
      </sheetData>
      <sheetData sheetId="13"/>
      <sheetData sheetId="14"/>
      <sheetData sheetId="15">
        <row r="11">
          <cell r="D11">
            <v>102616.48952694364</v>
          </cell>
        </row>
        <row r="49">
          <cell r="D49">
            <v>72775.74189594241</v>
          </cell>
        </row>
      </sheetData>
      <sheetData sheetId="16"/>
      <sheetData sheetId="17"/>
      <sheetData sheetId="18"/>
      <sheetData sheetId="19"/>
      <sheetData sheetId="20">
        <row r="11">
          <cell r="D11">
            <v>290342.523851968</v>
          </cell>
        </row>
        <row r="49">
          <cell r="D49">
            <v>10850.190163218493</v>
          </cell>
        </row>
        <row r="53">
          <cell r="D53">
            <v>7092.2550263745497</v>
          </cell>
        </row>
        <row r="54">
          <cell r="D54">
            <v>534.10897002739284</v>
          </cell>
        </row>
      </sheetData>
      <sheetData sheetId="21"/>
      <sheetData sheetId="22"/>
      <sheetData sheetId="23"/>
      <sheetData sheetId="24"/>
      <sheetData sheetId="25">
        <row r="49">
          <cell r="D49">
            <v>258620.0396621848</v>
          </cell>
        </row>
        <row r="53">
          <cell r="D53">
            <v>16059.796532465545</v>
          </cell>
        </row>
      </sheetData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>
        <row r="11">
          <cell r="D11">
            <v>419427.2702797933</v>
          </cell>
        </row>
        <row r="49">
          <cell r="D49">
            <v>61463.007709146703</v>
          </cell>
        </row>
        <row r="50">
          <cell r="D50">
            <v>920.01107575744561</v>
          </cell>
        </row>
        <row r="53">
          <cell r="D53">
            <v>84971.503668787322</v>
          </cell>
        </row>
        <row r="54">
          <cell r="D54">
            <v>3264.5029033187961</v>
          </cell>
        </row>
        <row r="55">
          <cell r="D55">
            <v>3360.3931124676433</v>
          </cell>
        </row>
        <row r="56">
          <cell r="D56">
            <v>92.454634964390806</v>
          </cell>
        </row>
      </sheetData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ÍNDICE"/>
      <sheetName val="T1"/>
      <sheetName val="T2"/>
      <sheetName val="T3"/>
      <sheetName val="T4"/>
      <sheetName val="T5"/>
      <sheetName val="T6"/>
      <sheetName val="T7"/>
      <sheetName val="T8"/>
      <sheetName val="T9"/>
      <sheetName val="T10"/>
      <sheetName val="T11"/>
      <sheetName val="T12"/>
      <sheetName val="T13"/>
      <sheetName val="T14"/>
      <sheetName val="T15"/>
      <sheetName val="T16"/>
      <sheetName val="T17"/>
      <sheetName val="T18"/>
      <sheetName val="T19"/>
      <sheetName val="T20"/>
      <sheetName val="T21"/>
      <sheetName val="T22"/>
      <sheetName val="T23"/>
      <sheetName val="T24"/>
      <sheetName val="T25"/>
      <sheetName val="T26"/>
      <sheetName val="T27"/>
      <sheetName val="T 28"/>
      <sheetName val="T29"/>
      <sheetName val="T30"/>
      <sheetName val="T31"/>
      <sheetName val="T32"/>
      <sheetName val="T33"/>
      <sheetName val="T34"/>
      <sheetName val="T35"/>
      <sheetName val="T36"/>
      <sheetName val="T37"/>
      <sheetName val="T38"/>
      <sheetName val="T39"/>
      <sheetName val="T40"/>
      <sheetName val="T41"/>
      <sheetName val="T42"/>
      <sheetName val="T43"/>
      <sheetName val="T44"/>
      <sheetName val="T45"/>
      <sheetName val="T46"/>
      <sheetName val="T47"/>
      <sheetName val="T48"/>
      <sheetName val="T49"/>
      <sheetName val="T50"/>
      <sheetName val="T51"/>
      <sheetName val="T52"/>
      <sheetName val="T53"/>
      <sheetName val="T54"/>
      <sheetName val="T55"/>
      <sheetName val="T56"/>
      <sheetName val="T57"/>
      <sheetName val="T58"/>
      <sheetName val="T59"/>
      <sheetName val="T60"/>
      <sheetName val="T61"/>
      <sheetName val="T62"/>
      <sheetName val="T63"/>
      <sheetName val="T64"/>
      <sheetName val="T65"/>
      <sheetName val="T66"/>
      <sheetName val="GR 1"/>
      <sheetName val="GR 10"/>
      <sheetName val="GR 11"/>
      <sheetName val="GR 12"/>
      <sheetName val="GR 13"/>
      <sheetName val="GR 14"/>
      <sheetName val="GR 15"/>
      <sheetName val="GR 16"/>
      <sheetName val="GR 17"/>
      <sheetName val="GR 18"/>
      <sheetName val="GR 19"/>
      <sheetName val="GR 20"/>
      <sheetName val="GR 21"/>
      <sheetName val="GR 22"/>
      <sheetName val="GR 23"/>
      <sheetName val="GR 24"/>
      <sheetName val="GR 25"/>
      <sheetName val="GR 26"/>
      <sheetName val="GR 27"/>
      <sheetName val="GR 28"/>
      <sheetName val="GR 29"/>
      <sheetName val="GR 30"/>
      <sheetName val="GR 31"/>
      <sheetName val="GR 32"/>
      <sheetName val="GR 33"/>
      <sheetName val="GR 34"/>
      <sheetName val="GR 35"/>
      <sheetName val="GR 36"/>
      <sheetName val="GR 37"/>
      <sheetName val="GR 38"/>
      <sheetName val="GR 39"/>
      <sheetName val="GR 40"/>
      <sheetName val="GR 41"/>
      <sheetName val="GR 42"/>
      <sheetName val="GR 43"/>
      <sheetName val="GR 44"/>
      <sheetName val="GR 45"/>
      <sheetName val="GR 46"/>
      <sheetName val="GR 47"/>
      <sheetName val="GR 48"/>
      <sheetName val="GR 49"/>
      <sheetName val="GR 50"/>
      <sheetName val="GR 56"/>
      <sheetName val="GR 57"/>
      <sheetName val="GR 58"/>
      <sheetName val="GR 59"/>
      <sheetName val="GR 60"/>
      <sheetName val="GR 63"/>
      <sheetName val="GR 64"/>
      <sheetName val="GR 65"/>
      <sheetName val="GR 66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48">
          <cell r="D48">
            <v>48787.276248033573</v>
          </cell>
        </row>
        <row r="49">
          <cell r="D49">
            <v>17.814633944945427</v>
          </cell>
        </row>
        <row r="52">
          <cell r="D52">
            <v>3179.1901736869208</v>
          </cell>
        </row>
        <row r="53">
          <cell r="D53">
            <v>1124.3517563724333</v>
          </cell>
        </row>
        <row r="55">
          <cell r="D55">
            <v>14.362357054994863</v>
          </cell>
        </row>
      </sheetData>
      <sheetData sheetId="14"/>
      <sheetData sheetId="15"/>
      <sheetData sheetId="16">
        <row r="11">
          <cell r="D11">
            <v>104661.34497028145</v>
          </cell>
        </row>
        <row r="49">
          <cell r="D49">
            <v>87255.4130334363</v>
          </cell>
        </row>
      </sheetData>
      <sheetData sheetId="17"/>
      <sheetData sheetId="18"/>
      <sheetData sheetId="19"/>
      <sheetData sheetId="20"/>
      <sheetData sheetId="21"/>
      <sheetData sheetId="22"/>
      <sheetData sheetId="23">
        <row r="11">
          <cell r="D11">
            <v>263839.4634780013</v>
          </cell>
        </row>
        <row r="49">
          <cell r="D49">
            <v>12151.246058781804</v>
          </cell>
        </row>
        <row r="53">
          <cell r="D53">
            <v>12911.095573531975</v>
          </cell>
        </row>
        <row r="54">
          <cell r="D54">
            <v>3831.4779725005897</v>
          </cell>
        </row>
      </sheetData>
      <sheetData sheetId="24"/>
      <sheetData sheetId="25"/>
      <sheetData sheetId="26"/>
      <sheetData sheetId="27"/>
      <sheetData sheetId="28">
        <row r="11">
          <cell r="D11">
            <v>366193.88760212745</v>
          </cell>
        </row>
        <row r="49">
          <cell r="D49">
            <v>237217.13076524119</v>
          </cell>
        </row>
        <row r="53">
          <cell r="D53">
            <v>13740.440182513283</v>
          </cell>
        </row>
      </sheetData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>
        <row r="11">
          <cell r="D11">
            <v>306094.64569920255</v>
          </cell>
        </row>
        <row r="49">
          <cell r="D49">
            <v>39251.618637247811</v>
          </cell>
        </row>
        <row r="50">
          <cell r="D50">
            <v>1297.975141407203</v>
          </cell>
        </row>
        <row r="53">
          <cell r="D53">
            <v>76592.97615740422</v>
          </cell>
        </row>
        <row r="54">
          <cell r="D54">
            <v>5898.5130384141949</v>
          </cell>
        </row>
        <row r="55">
          <cell r="D55">
            <v>4581.5373598497836</v>
          </cell>
        </row>
      </sheetData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ÍNDICE"/>
      <sheetName val="T1"/>
      <sheetName val="T2"/>
      <sheetName val="T3"/>
      <sheetName val="T4"/>
      <sheetName val="T5"/>
      <sheetName val="T6"/>
      <sheetName val="T7"/>
      <sheetName val="T8"/>
      <sheetName val="T9"/>
      <sheetName val="T10"/>
      <sheetName val="T11"/>
      <sheetName val="T12"/>
      <sheetName val="T13"/>
      <sheetName val="T14"/>
      <sheetName val="T15"/>
      <sheetName val="T16"/>
      <sheetName val="T17"/>
      <sheetName val="T18"/>
      <sheetName val="T19"/>
      <sheetName val="T20"/>
      <sheetName val="T21"/>
      <sheetName val="T22"/>
      <sheetName val="T23"/>
      <sheetName val="T24"/>
      <sheetName val="T25"/>
      <sheetName val="T26"/>
      <sheetName val="T27"/>
      <sheetName val="T28"/>
      <sheetName val="T29"/>
      <sheetName val="T30"/>
      <sheetName val="T31"/>
      <sheetName val="T32"/>
      <sheetName val="T33"/>
      <sheetName val="T34"/>
      <sheetName val="T35"/>
      <sheetName val="T36"/>
      <sheetName val="T37"/>
      <sheetName val="T38"/>
      <sheetName val="T39"/>
      <sheetName val="T40"/>
      <sheetName val="T41"/>
      <sheetName val="T42"/>
      <sheetName val="T43"/>
      <sheetName val="T44"/>
      <sheetName val="T45"/>
      <sheetName val="T46"/>
      <sheetName val="T47"/>
      <sheetName val="T48"/>
      <sheetName val="T49"/>
      <sheetName val="T50"/>
      <sheetName val="T51"/>
      <sheetName val="T52"/>
      <sheetName val="T53"/>
      <sheetName val="T54"/>
      <sheetName val="T55"/>
      <sheetName val="T56"/>
      <sheetName val="T57"/>
      <sheetName val="T58"/>
      <sheetName val="T59"/>
      <sheetName val="T60"/>
      <sheetName val="T61"/>
      <sheetName val="T62"/>
      <sheetName val="T63"/>
      <sheetName val="T64"/>
      <sheetName val="T65"/>
      <sheetName val="T66"/>
      <sheetName val="T67"/>
      <sheetName val="T68"/>
      <sheetName val="T69"/>
      <sheetName val="GR 1"/>
      <sheetName val="GR 10"/>
      <sheetName val="GR 11"/>
      <sheetName val="GR 12"/>
      <sheetName val="GR 13"/>
      <sheetName val="GR 14"/>
      <sheetName val="GR 15"/>
      <sheetName val="GR 16"/>
      <sheetName val="GR 17"/>
      <sheetName val="GR 18"/>
      <sheetName val="GR 19"/>
      <sheetName val="GR 20"/>
      <sheetName val="GR 21"/>
      <sheetName val="GR 22"/>
      <sheetName val="GR 23"/>
      <sheetName val="GR 24"/>
      <sheetName val="GR 25"/>
      <sheetName val="GR 26"/>
      <sheetName val="GR 27"/>
      <sheetName val="GR 28"/>
      <sheetName val="GR 29"/>
      <sheetName val="GR 30"/>
      <sheetName val="GR 31"/>
      <sheetName val="GR 32"/>
      <sheetName val="GR 33"/>
      <sheetName val="GR 34"/>
      <sheetName val="GR 35"/>
      <sheetName val="GR 36"/>
      <sheetName val="GR 37"/>
      <sheetName val="GR 38"/>
      <sheetName val="GR 39"/>
      <sheetName val="GR 40"/>
      <sheetName val="GR 41"/>
      <sheetName val="GR 42"/>
      <sheetName val="GR 43"/>
      <sheetName val="GR 44"/>
      <sheetName val="GR 45"/>
      <sheetName val="GR 46"/>
      <sheetName val="GR 47"/>
      <sheetName val="GR 48"/>
      <sheetName val="GR 49"/>
      <sheetName val="GR 50"/>
      <sheetName val="GR 56"/>
      <sheetName val="GR 57"/>
      <sheetName val="GR 58"/>
      <sheetName val="GR 59"/>
      <sheetName val="GR 60"/>
      <sheetName val="GR 61"/>
      <sheetName val="GR 65"/>
      <sheetName val="GR 66"/>
      <sheetName val="GR 67"/>
      <sheetName val="GR 68"/>
      <sheetName val="GR 69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8">
          <cell r="E8">
            <v>158056.55026422825</v>
          </cell>
        </row>
        <row r="43">
          <cell r="E43">
            <v>37613.459359681081</v>
          </cell>
        </row>
        <row r="44">
          <cell r="E44">
            <v>33.81791122816999</v>
          </cell>
        </row>
        <row r="47">
          <cell r="E47">
            <v>1568.9267010804911</v>
          </cell>
        </row>
        <row r="48">
          <cell r="E48">
            <v>1005.5260420991713</v>
          </cell>
        </row>
        <row r="49">
          <cell r="E49">
            <v>1551.8614432240643</v>
          </cell>
        </row>
      </sheetData>
      <sheetData sheetId="14"/>
      <sheetData sheetId="15"/>
      <sheetData sheetId="16">
        <row r="9">
          <cell r="E9">
            <v>110602.66515936211</v>
          </cell>
        </row>
        <row r="44">
          <cell r="E44">
            <v>91610.033576860034</v>
          </cell>
        </row>
      </sheetData>
      <sheetData sheetId="17"/>
      <sheetData sheetId="18"/>
      <sheetData sheetId="19"/>
      <sheetData sheetId="20"/>
      <sheetData sheetId="21"/>
      <sheetData sheetId="22"/>
      <sheetData sheetId="23">
        <row r="9">
          <cell r="E9">
            <v>260292.07767355666</v>
          </cell>
        </row>
        <row r="44">
          <cell r="E44">
            <v>7744.3753824940841</v>
          </cell>
        </row>
        <row r="45">
          <cell r="E45">
            <v>22.461588267825494</v>
          </cell>
        </row>
        <row r="48">
          <cell r="E48">
            <v>8616.283638146464</v>
          </cell>
        </row>
        <row r="49">
          <cell r="E49">
            <v>1974.1746344167768</v>
          </cell>
        </row>
      </sheetData>
      <sheetData sheetId="24"/>
      <sheetData sheetId="25"/>
      <sheetData sheetId="26"/>
      <sheetData sheetId="27"/>
      <sheetData sheetId="28">
        <row r="9">
          <cell r="E9">
            <v>358100.06183607277</v>
          </cell>
        </row>
        <row r="44">
          <cell r="E44">
            <v>247101.02490360761</v>
          </cell>
        </row>
        <row r="48">
          <cell r="E48">
            <v>9124.8101531070624</v>
          </cell>
        </row>
      </sheetData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>
        <row r="9">
          <cell r="E9">
            <v>358822.12481997581</v>
          </cell>
        </row>
        <row r="44">
          <cell r="E44">
            <v>64190.557431985653</v>
          </cell>
        </row>
        <row r="45">
          <cell r="E45">
            <v>3516.4174812761989</v>
          </cell>
        </row>
        <row r="48">
          <cell r="E48">
            <v>87065.317531422479</v>
          </cell>
        </row>
        <row r="49">
          <cell r="E49">
            <v>3182.0776160964492</v>
          </cell>
        </row>
        <row r="50">
          <cell r="E50">
            <v>2665.2565501311124</v>
          </cell>
        </row>
        <row r="51">
          <cell r="E51">
            <v>9.067908569147999</v>
          </cell>
        </row>
      </sheetData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"/>
  <sheetViews>
    <sheetView tabSelected="1" workbookViewId="0">
      <selection activeCell="F30" sqref="F30"/>
    </sheetView>
  </sheetViews>
  <sheetFormatPr baseColWidth="10" defaultColWidth="9.140625" defaultRowHeight="15" x14ac:dyDescent="0.25"/>
  <cols>
    <col min="2" max="2" width="30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1990</v>
      </c>
      <c r="B2">
        <v>0.87</v>
      </c>
    </row>
    <row r="3" spans="1:2" x14ac:dyDescent="0.25">
      <c r="A3">
        <v>1991</v>
      </c>
      <c r="B3">
        <v>0.79</v>
      </c>
    </row>
    <row r="4" spans="1:2" x14ac:dyDescent="0.25">
      <c r="A4">
        <v>1992</v>
      </c>
      <c r="B4">
        <v>0.67</v>
      </c>
    </row>
    <row r="5" spans="1:2" x14ac:dyDescent="0.25">
      <c r="A5">
        <v>1993</v>
      </c>
      <c r="B5">
        <v>0.62</v>
      </c>
    </row>
    <row r="6" spans="1:2" x14ac:dyDescent="0.25">
      <c r="A6">
        <v>1994</v>
      </c>
      <c r="B6">
        <v>0.88</v>
      </c>
    </row>
    <row r="7" spans="1:2" x14ac:dyDescent="0.25">
      <c r="A7">
        <v>1995</v>
      </c>
      <c r="B7">
        <v>0.89</v>
      </c>
    </row>
    <row r="8" spans="1:2" x14ac:dyDescent="0.25">
      <c r="A8">
        <v>1996</v>
      </c>
      <c r="B8">
        <v>0.8</v>
      </c>
    </row>
    <row r="9" spans="1:2" x14ac:dyDescent="0.25">
      <c r="A9">
        <v>1997</v>
      </c>
      <c r="B9">
        <v>2.5299999999999998</v>
      </c>
    </row>
    <row r="10" spans="1:2" x14ac:dyDescent="0.25">
      <c r="A10">
        <v>1998</v>
      </c>
      <c r="B10">
        <v>7.16</v>
      </c>
    </row>
    <row r="11" spans="1:2" x14ac:dyDescent="0.25">
      <c r="A11">
        <v>1999</v>
      </c>
      <c r="B11">
        <v>4.7699999999999996</v>
      </c>
    </row>
    <row r="12" spans="1:2" x14ac:dyDescent="0.25">
      <c r="A12">
        <v>2000</v>
      </c>
      <c r="B12">
        <v>6.02</v>
      </c>
    </row>
    <row r="13" spans="1:2" x14ac:dyDescent="0.25">
      <c r="A13">
        <v>2001</v>
      </c>
      <c r="B13">
        <v>2.62</v>
      </c>
    </row>
    <row r="14" spans="1:2" x14ac:dyDescent="0.25">
      <c r="A14">
        <v>2002</v>
      </c>
      <c r="B14">
        <v>0.5</v>
      </c>
    </row>
    <row r="15" spans="1:2" x14ac:dyDescent="0.25">
      <c r="A15">
        <v>2003</v>
      </c>
      <c r="B15">
        <v>12.32</v>
      </c>
    </row>
    <row r="16" spans="1:2" x14ac:dyDescent="0.25">
      <c r="A16">
        <v>2004</v>
      </c>
      <c r="B16">
        <v>11.81</v>
      </c>
    </row>
    <row r="17" spans="1:2" x14ac:dyDescent="0.25">
      <c r="A17">
        <v>2005</v>
      </c>
      <c r="B17">
        <v>7.33</v>
      </c>
    </row>
    <row r="18" spans="1:2" x14ac:dyDescent="0.25">
      <c r="A18">
        <v>2006</v>
      </c>
      <c r="B18">
        <v>3.25</v>
      </c>
    </row>
    <row r="19" spans="1:2" x14ac:dyDescent="0.25">
      <c r="A19">
        <v>2007</v>
      </c>
      <c r="B19">
        <v>5.86</v>
      </c>
    </row>
    <row r="20" spans="1:2" x14ac:dyDescent="0.25">
      <c r="A20">
        <v>2008</v>
      </c>
      <c r="B20">
        <v>6.16</v>
      </c>
    </row>
    <row r="21" spans="1:2" x14ac:dyDescent="0.25">
      <c r="A21">
        <v>2009</v>
      </c>
      <c r="B21">
        <v>3.79</v>
      </c>
    </row>
    <row r="22" spans="1:2" x14ac:dyDescent="0.25">
      <c r="A22">
        <v>2010</v>
      </c>
      <c r="B22">
        <v>12.27</v>
      </c>
    </row>
    <row r="23" spans="1:2" x14ac:dyDescent="0.25">
      <c r="A23">
        <v>2011</v>
      </c>
      <c r="B23">
        <v>6.91</v>
      </c>
    </row>
    <row r="24" spans="1:2" x14ac:dyDescent="0.25">
      <c r="A24">
        <v>2012</v>
      </c>
      <c r="B24">
        <v>4.53</v>
      </c>
    </row>
    <row r="25" spans="1:2" x14ac:dyDescent="0.25">
      <c r="A25">
        <v>2013</v>
      </c>
      <c r="B25">
        <v>2.4300000000000002</v>
      </c>
    </row>
    <row r="26" spans="1:2" x14ac:dyDescent="0.25">
      <c r="A26">
        <v>2014</v>
      </c>
      <c r="B26">
        <v>4.45</v>
      </c>
    </row>
    <row r="27" spans="1:2" x14ac:dyDescent="0.25">
      <c r="A27">
        <v>2015</v>
      </c>
      <c r="B27">
        <v>11.98</v>
      </c>
    </row>
    <row r="28" spans="1:2" x14ac:dyDescent="0.25">
      <c r="A28">
        <v>2016</v>
      </c>
      <c r="B28">
        <v>12.36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0"/>
  <sheetViews>
    <sheetView workbookViewId="0">
      <selection activeCell="K3" sqref="K3"/>
    </sheetView>
  </sheetViews>
  <sheetFormatPr baseColWidth="10" defaultRowHeight="15" x14ac:dyDescent="0.25"/>
  <cols>
    <col min="11" max="11" width="14.28515625" bestFit="1" customWidth="1"/>
  </cols>
  <sheetData>
    <row r="1" spans="1:11" ht="21" x14ac:dyDescent="0.35">
      <c r="A1" s="7" t="s">
        <v>26</v>
      </c>
    </row>
    <row r="2" spans="1:11" ht="15.75" thickBot="1" x14ac:dyDescent="0.3">
      <c r="A2" s="16" t="s">
        <v>6</v>
      </c>
      <c r="B2" s="16" t="s">
        <v>7</v>
      </c>
      <c r="C2" s="16" t="s">
        <v>8</v>
      </c>
      <c r="D2" s="16" t="s">
        <v>28</v>
      </c>
      <c r="E2" s="16" t="s">
        <v>5</v>
      </c>
      <c r="H2" s="16" t="s">
        <v>6</v>
      </c>
      <c r="I2" s="16" t="s">
        <v>9</v>
      </c>
      <c r="J2" s="16" t="s">
        <v>30</v>
      </c>
      <c r="K2" s="16" t="s">
        <v>10</v>
      </c>
    </row>
    <row r="3" spans="1:11" ht="15.75" thickBot="1" x14ac:dyDescent="0.3">
      <c r="A3" s="51">
        <v>2002</v>
      </c>
      <c r="B3" s="34" t="s">
        <v>11</v>
      </c>
      <c r="C3" s="35">
        <v>229622</v>
      </c>
      <c r="D3" s="35">
        <v>45887</v>
      </c>
      <c r="E3" s="35">
        <v>14337</v>
      </c>
      <c r="H3" s="36">
        <v>2002</v>
      </c>
      <c r="I3" s="13">
        <f>C9</f>
        <v>1123331</v>
      </c>
      <c r="J3" s="10">
        <v>367865</v>
      </c>
      <c r="K3" s="37">
        <f>J3*$K$20</f>
        <v>3565.791873037288</v>
      </c>
    </row>
    <row r="4" spans="1:11" ht="24.75" thickBot="1" x14ac:dyDescent="0.3">
      <c r="A4" s="52"/>
      <c r="B4" s="34" t="s">
        <v>12</v>
      </c>
      <c r="C4" s="35">
        <v>76566</v>
      </c>
      <c r="D4" s="35">
        <v>49498</v>
      </c>
      <c r="E4" s="38" t="s">
        <v>13</v>
      </c>
      <c r="H4" s="11">
        <v>2003</v>
      </c>
      <c r="I4" s="13">
        <f>C17</f>
        <v>1085019</v>
      </c>
      <c r="J4" s="10">
        <v>351729</v>
      </c>
      <c r="K4" s="37">
        <f t="shared" ref="K4:K9" si="0">J4*$K$20</f>
        <v>3409.3822726041681</v>
      </c>
    </row>
    <row r="5" spans="1:11" ht="24.75" thickBot="1" x14ac:dyDescent="0.3">
      <c r="A5" s="52"/>
      <c r="B5" s="34" t="s">
        <v>14</v>
      </c>
      <c r="C5" s="35">
        <v>101696</v>
      </c>
      <c r="D5" s="38">
        <v>897</v>
      </c>
      <c r="E5" s="38" t="s">
        <v>13</v>
      </c>
      <c r="H5" s="36">
        <v>2004</v>
      </c>
      <c r="I5" s="13">
        <f>C25</f>
        <v>1225591</v>
      </c>
      <c r="J5" s="10">
        <v>405730</v>
      </c>
      <c r="K5" s="37">
        <f t="shared" si="0"/>
        <v>3932.825184911364</v>
      </c>
    </row>
    <row r="6" spans="1:11" ht="15.75" thickBot="1" x14ac:dyDescent="0.3">
      <c r="A6" s="52"/>
      <c r="B6" s="34" t="s">
        <v>15</v>
      </c>
      <c r="C6" s="35">
        <v>369798</v>
      </c>
      <c r="D6" s="35">
        <v>205369</v>
      </c>
      <c r="E6" s="38" t="s">
        <v>13</v>
      </c>
      <c r="H6" s="11">
        <v>2005</v>
      </c>
      <c r="I6" s="13">
        <f>C33</f>
        <v>1144919</v>
      </c>
      <c r="J6" s="10">
        <v>364862</v>
      </c>
      <c r="K6" s="37">
        <f t="shared" si="0"/>
        <v>3536.6831701307028</v>
      </c>
    </row>
    <row r="7" spans="1:11" ht="15.75" thickBot="1" x14ac:dyDescent="0.3">
      <c r="A7" s="52"/>
      <c r="B7" s="34" t="s">
        <v>16</v>
      </c>
      <c r="C7" s="35">
        <v>292883</v>
      </c>
      <c r="D7" s="35">
        <v>66214</v>
      </c>
      <c r="E7" s="38" t="s">
        <v>13</v>
      </c>
      <c r="H7" s="36">
        <v>2006</v>
      </c>
      <c r="I7" s="13">
        <f>C41</f>
        <v>1141811</v>
      </c>
      <c r="J7" s="10">
        <v>371315</v>
      </c>
      <c r="K7" s="37">
        <f t="shared" si="0"/>
        <v>3599.2334398130852</v>
      </c>
    </row>
    <row r="8" spans="1:11" ht="15.75" thickBot="1" x14ac:dyDescent="0.3">
      <c r="A8" s="52"/>
      <c r="B8" s="34" t="s">
        <v>17</v>
      </c>
      <c r="C8" s="35">
        <v>52766</v>
      </c>
      <c r="D8" s="38" t="s">
        <v>13</v>
      </c>
      <c r="E8" s="38" t="s">
        <v>13</v>
      </c>
      <c r="H8" s="11">
        <v>2007</v>
      </c>
      <c r="I8" s="13">
        <f>C49</f>
        <v>1207776</v>
      </c>
      <c r="J8" s="10">
        <v>405161</v>
      </c>
      <c r="K8" s="37">
        <f t="shared" si="0"/>
        <v>3927.3097496952978</v>
      </c>
    </row>
    <row r="9" spans="1:11" ht="15.75" thickBot="1" x14ac:dyDescent="0.3">
      <c r="A9" s="52"/>
      <c r="B9" s="39" t="s">
        <v>18</v>
      </c>
      <c r="C9" s="40">
        <v>1123331</v>
      </c>
      <c r="D9" s="40">
        <v>367865</v>
      </c>
      <c r="E9" s="40">
        <v>14337</v>
      </c>
      <c r="H9" s="36">
        <v>2008</v>
      </c>
      <c r="I9" s="13">
        <f>C57</f>
        <v>1146933</v>
      </c>
      <c r="J9" s="10">
        <v>372974</v>
      </c>
      <c r="K9" s="37">
        <f t="shared" si="0"/>
        <v>3615.3144714887512</v>
      </c>
    </row>
    <row r="10" spans="1:11" ht="15.75" thickBot="1" x14ac:dyDescent="0.3">
      <c r="A10" s="53"/>
      <c r="B10" s="39" t="s">
        <v>19</v>
      </c>
      <c r="C10" s="41">
        <v>1</v>
      </c>
      <c r="D10" s="41">
        <v>0.32750000000000001</v>
      </c>
      <c r="E10" s="41">
        <v>1.2800000000000001E-2</v>
      </c>
      <c r="H10" s="11">
        <v>2009</v>
      </c>
      <c r="I10" s="13">
        <v>1249555</v>
      </c>
      <c r="J10" s="13">
        <v>427870</v>
      </c>
      <c r="K10" s="13">
        <v>2662</v>
      </c>
    </row>
    <row r="11" spans="1:11" ht="15.75" thickBot="1" x14ac:dyDescent="0.3">
      <c r="A11" s="51">
        <v>2003</v>
      </c>
      <c r="B11" s="34" t="s">
        <v>11</v>
      </c>
      <c r="C11" s="35">
        <v>233813</v>
      </c>
      <c r="D11" s="35">
        <v>43410</v>
      </c>
      <c r="E11" s="35">
        <v>14537</v>
      </c>
      <c r="H11" s="11">
        <v>2010</v>
      </c>
      <c r="I11" s="10">
        <v>1247323</v>
      </c>
      <c r="J11" s="13">
        <v>418562</v>
      </c>
      <c r="K11" s="13">
        <v>2720</v>
      </c>
    </row>
    <row r="12" spans="1:11" ht="24.75" thickBot="1" x14ac:dyDescent="0.3">
      <c r="A12" s="52"/>
      <c r="B12" s="34" t="s">
        <v>12</v>
      </c>
      <c r="C12" s="35">
        <v>83717</v>
      </c>
      <c r="D12" s="35">
        <v>52803</v>
      </c>
      <c r="E12" s="38" t="s">
        <v>13</v>
      </c>
      <c r="H12" s="11">
        <v>2011</v>
      </c>
      <c r="I12" s="10">
        <v>1117554</v>
      </c>
      <c r="J12" s="10">
        <v>355511</v>
      </c>
      <c r="K12" s="10">
        <v>4085</v>
      </c>
    </row>
    <row r="13" spans="1:11" ht="24.75" thickBot="1" x14ac:dyDescent="0.3">
      <c r="A13" s="52"/>
      <c r="B13" s="34" t="s">
        <v>14</v>
      </c>
      <c r="C13" s="35">
        <v>95303</v>
      </c>
      <c r="D13" s="35">
        <v>1901</v>
      </c>
      <c r="E13" s="38" t="s">
        <v>13</v>
      </c>
      <c r="H13" s="11">
        <v>2012</v>
      </c>
      <c r="I13" s="10">
        <v>1205938.3459460447</v>
      </c>
      <c r="J13" s="10">
        <v>404158.38661739649</v>
      </c>
      <c r="K13" s="10">
        <v>4492.4681785527464</v>
      </c>
    </row>
    <row r="14" spans="1:11" ht="15.75" thickBot="1" x14ac:dyDescent="0.3">
      <c r="A14" s="52"/>
      <c r="B14" s="34" t="s">
        <v>15</v>
      </c>
      <c r="C14" s="35">
        <v>357564</v>
      </c>
      <c r="D14" s="35">
        <v>201783</v>
      </c>
      <c r="E14" s="38" t="s">
        <v>13</v>
      </c>
      <c r="H14" s="11">
        <v>2013</v>
      </c>
      <c r="I14" s="10">
        <v>1227916.2277532804</v>
      </c>
      <c r="J14" s="10">
        <v>435003.28114449192</v>
      </c>
      <c r="K14" s="10">
        <v>3730.6463731022423</v>
      </c>
    </row>
    <row r="15" spans="1:11" ht="15.75" thickBot="1" x14ac:dyDescent="0.3">
      <c r="A15" s="52"/>
      <c r="B15" s="34" t="s">
        <v>16</v>
      </c>
      <c r="C15" s="35">
        <v>263680</v>
      </c>
      <c r="D15" s="35">
        <v>51832</v>
      </c>
      <c r="E15" s="38" t="s">
        <v>13</v>
      </c>
      <c r="H15" s="11">
        <v>2014</v>
      </c>
      <c r="I15" s="13">
        <v>1314900.6033531111</v>
      </c>
      <c r="J15" s="13">
        <v>404611.03248182981</v>
      </c>
      <c r="K15" s="13">
        <v>6470.8526978499995</v>
      </c>
    </row>
    <row r="16" spans="1:11" ht="15.75" thickBot="1" x14ac:dyDescent="0.3">
      <c r="A16" s="52"/>
      <c r="B16" s="34" t="s">
        <v>17</v>
      </c>
      <c r="C16" s="35">
        <v>50942</v>
      </c>
      <c r="D16" s="38" t="s">
        <v>13</v>
      </c>
      <c r="E16" s="38" t="s">
        <v>13</v>
      </c>
      <c r="H16" s="11">
        <v>2015</v>
      </c>
      <c r="I16" s="13">
        <v>1372991.8520129472</v>
      </c>
      <c r="J16" s="13">
        <v>461175.45228140347</v>
      </c>
      <c r="K16" s="13">
        <v>3702.8477474320339</v>
      </c>
    </row>
    <row r="17" spans="1:11" ht="15.75" thickBot="1" x14ac:dyDescent="0.3">
      <c r="A17" s="52"/>
      <c r="B17" s="39" t="s">
        <v>18</v>
      </c>
      <c r="C17" s="40">
        <v>1085019</v>
      </c>
      <c r="D17" s="40">
        <v>351729</v>
      </c>
      <c r="E17" s="40">
        <v>14537</v>
      </c>
      <c r="H17" s="11">
        <v>2016</v>
      </c>
      <c r="I17" s="12">
        <v>1221126.2774693575</v>
      </c>
      <c r="J17" s="12">
        <v>425978.47451809281</v>
      </c>
      <c r="K17" s="10">
        <v>4595.8997169047789</v>
      </c>
    </row>
    <row r="18" spans="1:11" ht="15.75" thickBot="1" x14ac:dyDescent="0.3">
      <c r="A18" s="53"/>
      <c r="B18" s="39" t="s">
        <v>19</v>
      </c>
      <c r="C18" s="41">
        <v>1</v>
      </c>
      <c r="D18" s="41">
        <v>0.32419999999999999</v>
      </c>
      <c r="E18" s="41">
        <v>1.34E-2</v>
      </c>
      <c r="H18" s="11">
        <v>2017</v>
      </c>
      <c r="I18" s="12">
        <v>1245873.4797531955</v>
      </c>
      <c r="J18" s="12">
        <v>451832.14763540064</v>
      </c>
      <c r="K18" s="12">
        <v>4226.1859019243248</v>
      </c>
    </row>
    <row r="19" spans="1:11" ht="15.75" thickBot="1" x14ac:dyDescent="0.3">
      <c r="A19" s="51">
        <v>2004</v>
      </c>
      <c r="B19" s="34" t="s">
        <v>11</v>
      </c>
      <c r="C19" s="35">
        <v>226521</v>
      </c>
      <c r="D19" s="35">
        <v>44000</v>
      </c>
      <c r="E19" s="35">
        <v>13530</v>
      </c>
      <c r="J19" s="24">
        <f>SUM(J10:J18)</f>
        <v>3784701.7746786149</v>
      </c>
      <c r="K19" s="24">
        <f>SUM(K10:K18)</f>
        <v>36685.900615766128</v>
      </c>
    </row>
    <row r="20" spans="1:11" ht="24.75" thickBot="1" x14ac:dyDescent="0.3">
      <c r="A20" s="52"/>
      <c r="B20" s="34" t="s">
        <v>12</v>
      </c>
      <c r="C20" s="35">
        <v>92148</v>
      </c>
      <c r="D20" s="35">
        <v>65998</v>
      </c>
      <c r="E20" s="38" t="s">
        <v>13</v>
      </c>
      <c r="K20" s="42">
        <f>K19/J19</f>
        <v>9.6932077611006431E-3</v>
      </c>
    </row>
    <row r="21" spans="1:11" ht="24.75" thickBot="1" x14ac:dyDescent="0.3">
      <c r="A21" s="52"/>
      <c r="B21" s="34" t="s">
        <v>14</v>
      </c>
      <c r="C21" s="35">
        <v>125943</v>
      </c>
      <c r="D21" s="35">
        <v>2654</v>
      </c>
      <c r="E21" s="38" t="s">
        <v>13</v>
      </c>
    </row>
    <row r="22" spans="1:11" ht="15.75" thickBot="1" x14ac:dyDescent="0.3">
      <c r="A22" s="52"/>
      <c r="B22" s="34" t="s">
        <v>15</v>
      </c>
      <c r="C22" s="35">
        <v>421548</v>
      </c>
      <c r="D22" s="35">
        <v>242379</v>
      </c>
      <c r="E22" s="38" t="s">
        <v>13</v>
      </c>
    </row>
    <row r="23" spans="1:11" ht="15.75" thickBot="1" x14ac:dyDescent="0.3">
      <c r="A23" s="52"/>
      <c r="B23" s="34" t="s">
        <v>16</v>
      </c>
      <c r="C23" s="35">
        <v>301688</v>
      </c>
      <c r="D23" s="35">
        <v>50699</v>
      </c>
      <c r="E23" s="38" t="s">
        <v>13</v>
      </c>
    </row>
    <row r="24" spans="1:11" ht="15.75" thickBot="1" x14ac:dyDescent="0.3">
      <c r="A24" s="52"/>
      <c r="B24" s="34" t="s">
        <v>17</v>
      </c>
      <c r="C24" s="35">
        <v>57743</v>
      </c>
      <c r="D24" s="38" t="s">
        <v>13</v>
      </c>
      <c r="E24" s="38" t="s">
        <v>13</v>
      </c>
    </row>
    <row r="25" spans="1:11" ht="15.75" thickBot="1" x14ac:dyDescent="0.3">
      <c r="A25" s="52"/>
      <c r="B25" s="39" t="s">
        <v>18</v>
      </c>
      <c r="C25" s="40">
        <v>1225591</v>
      </c>
      <c r="D25" s="40">
        <v>405730</v>
      </c>
      <c r="E25" s="40">
        <v>13530</v>
      </c>
    </row>
    <row r="26" spans="1:11" ht="15.75" thickBot="1" x14ac:dyDescent="0.3">
      <c r="A26" s="53"/>
      <c r="B26" s="39" t="s">
        <v>19</v>
      </c>
      <c r="C26" s="41">
        <v>1</v>
      </c>
      <c r="D26" s="41">
        <v>0.33100000000000002</v>
      </c>
      <c r="E26" s="41">
        <v>1.0999999999999999E-2</v>
      </c>
    </row>
    <row r="27" spans="1:11" ht="15.75" thickBot="1" x14ac:dyDescent="0.3">
      <c r="A27" s="51">
        <v>2005</v>
      </c>
      <c r="B27" s="34" t="s">
        <v>11</v>
      </c>
      <c r="C27" s="35">
        <v>221085</v>
      </c>
      <c r="D27" s="35">
        <v>44012</v>
      </c>
      <c r="E27" s="35">
        <v>12679</v>
      </c>
    </row>
    <row r="28" spans="1:11" ht="24.75" thickBot="1" x14ac:dyDescent="0.3">
      <c r="A28" s="52"/>
      <c r="B28" s="34" t="s">
        <v>12</v>
      </c>
      <c r="C28" s="35">
        <v>93930</v>
      </c>
      <c r="D28" s="35">
        <v>63883</v>
      </c>
      <c r="E28" s="38" t="s">
        <v>13</v>
      </c>
    </row>
    <row r="29" spans="1:11" ht="24.75" thickBot="1" x14ac:dyDescent="0.3">
      <c r="A29" s="52"/>
      <c r="B29" s="34" t="s">
        <v>14</v>
      </c>
      <c r="C29" s="35">
        <v>140562</v>
      </c>
      <c r="D29" s="35">
        <v>2597</v>
      </c>
      <c r="E29" s="38" t="s">
        <v>13</v>
      </c>
    </row>
    <row r="30" spans="1:11" ht="15.75" thickBot="1" x14ac:dyDescent="0.3">
      <c r="A30" s="52"/>
      <c r="B30" s="34" t="s">
        <v>15</v>
      </c>
      <c r="C30" s="35">
        <v>377300</v>
      </c>
      <c r="D30" s="35">
        <v>212037</v>
      </c>
      <c r="E30" s="38" t="s">
        <v>13</v>
      </c>
    </row>
    <row r="31" spans="1:11" ht="15.75" thickBot="1" x14ac:dyDescent="0.3">
      <c r="A31" s="52"/>
      <c r="B31" s="34" t="s">
        <v>16</v>
      </c>
      <c r="C31" s="35">
        <v>263388</v>
      </c>
      <c r="D31" s="35">
        <v>42333</v>
      </c>
      <c r="E31" s="38" t="s">
        <v>13</v>
      </c>
    </row>
    <row r="32" spans="1:11" ht="15.75" thickBot="1" x14ac:dyDescent="0.3">
      <c r="A32" s="52"/>
      <c r="B32" s="34" t="s">
        <v>17</v>
      </c>
      <c r="C32" s="35">
        <v>48654</v>
      </c>
      <c r="D32" s="38" t="s">
        <v>13</v>
      </c>
      <c r="E32" s="38" t="s">
        <v>13</v>
      </c>
    </row>
    <row r="33" spans="1:5" ht="15.75" thickBot="1" x14ac:dyDescent="0.3">
      <c r="A33" s="52"/>
      <c r="B33" s="39" t="s">
        <v>18</v>
      </c>
      <c r="C33" s="40">
        <v>1144919</v>
      </c>
      <c r="D33" s="40">
        <v>364862</v>
      </c>
      <c r="E33" s="40">
        <v>12679</v>
      </c>
    </row>
    <row r="34" spans="1:5" ht="15.75" thickBot="1" x14ac:dyDescent="0.3">
      <c r="A34" s="53"/>
      <c r="B34" s="39" t="s">
        <v>19</v>
      </c>
      <c r="C34" s="41">
        <v>1</v>
      </c>
      <c r="D34" s="41">
        <v>0.31869999999999998</v>
      </c>
      <c r="E34" s="41">
        <v>1.11E-2</v>
      </c>
    </row>
    <row r="35" spans="1:5" ht="15.75" thickBot="1" x14ac:dyDescent="0.3">
      <c r="A35" s="51">
        <v>2006</v>
      </c>
      <c r="B35" s="34" t="s">
        <v>11</v>
      </c>
      <c r="C35" s="35">
        <v>209350</v>
      </c>
      <c r="D35" s="35">
        <v>43756</v>
      </c>
      <c r="E35" s="35">
        <v>7661</v>
      </c>
    </row>
    <row r="36" spans="1:5" ht="24.75" thickBot="1" x14ac:dyDescent="0.3">
      <c r="A36" s="52"/>
      <c r="B36" s="34" t="s">
        <v>12</v>
      </c>
      <c r="C36" s="35">
        <v>91136</v>
      </c>
      <c r="D36" s="35">
        <v>70004</v>
      </c>
      <c r="E36" s="38" t="s">
        <v>13</v>
      </c>
    </row>
    <row r="37" spans="1:5" ht="24.75" thickBot="1" x14ac:dyDescent="0.3">
      <c r="A37" s="52"/>
      <c r="B37" s="34" t="s">
        <v>14</v>
      </c>
      <c r="C37" s="35">
        <v>143348</v>
      </c>
      <c r="D37" s="35">
        <v>2429</v>
      </c>
      <c r="E37" s="38" t="s">
        <v>13</v>
      </c>
    </row>
    <row r="38" spans="1:5" ht="15.75" thickBot="1" x14ac:dyDescent="0.3">
      <c r="A38" s="52"/>
      <c r="B38" s="34" t="s">
        <v>15</v>
      </c>
      <c r="C38" s="35">
        <v>357558</v>
      </c>
      <c r="D38" s="35">
        <v>212134</v>
      </c>
      <c r="E38" s="38" t="s">
        <v>13</v>
      </c>
    </row>
    <row r="39" spans="1:5" ht="15.75" thickBot="1" x14ac:dyDescent="0.3">
      <c r="A39" s="52"/>
      <c r="B39" s="34" t="s">
        <v>16</v>
      </c>
      <c r="C39" s="35">
        <v>288706</v>
      </c>
      <c r="D39" s="35">
        <v>42992</v>
      </c>
      <c r="E39" s="38" t="s">
        <v>20</v>
      </c>
    </row>
    <row r="40" spans="1:5" ht="15.75" thickBot="1" x14ac:dyDescent="0.3">
      <c r="A40" s="52"/>
      <c r="B40" s="34" t="s">
        <v>17</v>
      </c>
      <c r="C40" s="35">
        <v>51713</v>
      </c>
      <c r="D40" s="38" t="s">
        <v>13</v>
      </c>
      <c r="E40" s="38" t="s">
        <v>13</v>
      </c>
    </row>
    <row r="41" spans="1:5" ht="15.75" thickBot="1" x14ac:dyDescent="0.3">
      <c r="A41" s="52"/>
      <c r="B41" s="39" t="s">
        <v>18</v>
      </c>
      <c r="C41" s="40">
        <v>1141811</v>
      </c>
      <c r="D41" s="40">
        <v>371315</v>
      </c>
      <c r="E41" s="40">
        <v>7661</v>
      </c>
    </row>
    <row r="42" spans="1:5" ht="15.75" thickBot="1" x14ac:dyDescent="0.3">
      <c r="A42" s="53"/>
      <c r="B42" s="39" t="s">
        <v>19</v>
      </c>
      <c r="C42" s="41">
        <v>1</v>
      </c>
      <c r="D42" s="41">
        <v>0.32519999999999999</v>
      </c>
      <c r="E42" s="41">
        <v>6.7000000000000002E-3</v>
      </c>
    </row>
    <row r="43" spans="1:5" ht="15.75" thickBot="1" x14ac:dyDescent="0.3">
      <c r="A43" s="51">
        <v>2007</v>
      </c>
      <c r="B43" s="34" t="s">
        <v>11</v>
      </c>
      <c r="C43" s="35">
        <v>197410</v>
      </c>
      <c r="D43" s="35">
        <v>39275</v>
      </c>
      <c r="E43" s="35">
        <v>7883</v>
      </c>
    </row>
    <row r="44" spans="1:5" ht="24.75" thickBot="1" x14ac:dyDescent="0.3">
      <c r="A44" s="52"/>
      <c r="B44" s="34" t="s">
        <v>29</v>
      </c>
      <c r="C44" s="35">
        <v>96817</v>
      </c>
      <c r="D44" s="35">
        <v>71330</v>
      </c>
      <c r="E44" s="38" t="s">
        <v>13</v>
      </c>
    </row>
    <row r="45" spans="1:5" ht="24.75" thickBot="1" x14ac:dyDescent="0.3">
      <c r="A45" s="52"/>
      <c r="B45" s="34" t="s">
        <v>14</v>
      </c>
      <c r="C45" s="35">
        <v>145255</v>
      </c>
      <c r="D45" s="35">
        <v>2338</v>
      </c>
      <c r="E45" s="38" t="s">
        <v>13</v>
      </c>
    </row>
    <row r="46" spans="1:5" ht="15.75" thickBot="1" x14ac:dyDescent="0.3">
      <c r="A46" s="52"/>
      <c r="B46" s="34" t="s">
        <v>15</v>
      </c>
      <c r="C46" s="35">
        <v>398151</v>
      </c>
      <c r="D46" s="35">
        <v>236473</v>
      </c>
      <c r="E46" s="38" t="s">
        <v>13</v>
      </c>
    </row>
    <row r="47" spans="1:5" ht="15.75" thickBot="1" x14ac:dyDescent="0.3">
      <c r="A47" s="52"/>
      <c r="B47" s="34" t="s">
        <v>16</v>
      </c>
      <c r="C47" s="35">
        <v>323508</v>
      </c>
      <c r="D47" s="35">
        <v>55745</v>
      </c>
      <c r="E47" s="38" t="s">
        <v>13</v>
      </c>
    </row>
    <row r="48" spans="1:5" ht="15.75" thickBot="1" x14ac:dyDescent="0.3">
      <c r="A48" s="52"/>
      <c r="B48" s="34" t="s">
        <v>17</v>
      </c>
      <c r="C48" s="35">
        <v>46635</v>
      </c>
      <c r="D48" s="38" t="s">
        <v>13</v>
      </c>
      <c r="E48" s="38" t="s">
        <v>13</v>
      </c>
    </row>
    <row r="49" spans="1:5" ht="15.75" thickBot="1" x14ac:dyDescent="0.3">
      <c r="A49" s="52"/>
      <c r="B49" s="39" t="s">
        <v>18</v>
      </c>
      <c r="C49" s="40">
        <v>1207776</v>
      </c>
      <c r="D49" s="40">
        <v>405161</v>
      </c>
      <c r="E49" s="40">
        <v>7883</v>
      </c>
    </row>
    <row r="50" spans="1:5" ht="15.75" thickBot="1" x14ac:dyDescent="0.3">
      <c r="A50" s="53"/>
      <c r="B50" s="39" t="s">
        <v>19</v>
      </c>
      <c r="C50" s="41">
        <v>1</v>
      </c>
      <c r="D50" s="41">
        <v>0.33550000000000002</v>
      </c>
      <c r="E50" s="41">
        <v>6.4999999999999997E-3</v>
      </c>
    </row>
    <row r="51" spans="1:5" ht="15.75" thickBot="1" x14ac:dyDescent="0.3">
      <c r="A51" s="51">
        <v>2008</v>
      </c>
      <c r="B51" s="34" t="s">
        <v>11</v>
      </c>
      <c r="C51" s="35">
        <v>215521</v>
      </c>
      <c r="D51" s="35">
        <v>41611</v>
      </c>
      <c r="E51" s="35">
        <v>11552</v>
      </c>
    </row>
    <row r="52" spans="1:5" ht="24.75" thickBot="1" x14ac:dyDescent="0.3">
      <c r="A52" s="52"/>
      <c r="B52" s="34" t="s">
        <v>12</v>
      </c>
      <c r="C52" s="35">
        <v>97165</v>
      </c>
      <c r="D52" s="35">
        <v>77687</v>
      </c>
      <c r="E52" s="38" t="s">
        <v>13</v>
      </c>
    </row>
    <row r="53" spans="1:5" ht="24.75" thickBot="1" x14ac:dyDescent="0.3">
      <c r="A53" s="52"/>
      <c r="B53" s="34" t="s">
        <v>14</v>
      </c>
      <c r="C53" s="35">
        <v>149501</v>
      </c>
      <c r="D53" s="35">
        <v>2107</v>
      </c>
      <c r="E53" s="38" t="s">
        <v>13</v>
      </c>
    </row>
    <row r="54" spans="1:5" ht="15.75" thickBot="1" x14ac:dyDescent="0.3">
      <c r="A54" s="52"/>
      <c r="B54" s="34" t="s">
        <v>15</v>
      </c>
      <c r="C54" s="35">
        <v>354841</v>
      </c>
      <c r="D54" s="35">
        <v>203173</v>
      </c>
      <c r="E54" s="38" t="s">
        <v>13</v>
      </c>
    </row>
    <row r="55" spans="1:5" ht="15.75" thickBot="1" x14ac:dyDescent="0.3">
      <c r="A55" s="52"/>
      <c r="B55" s="34" t="s">
        <v>16</v>
      </c>
      <c r="C55" s="35">
        <v>286476</v>
      </c>
      <c r="D55" s="35">
        <v>48396</v>
      </c>
      <c r="E55" s="35">
        <v>4203</v>
      </c>
    </row>
    <row r="56" spans="1:5" ht="15.75" thickBot="1" x14ac:dyDescent="0.3">
      <c r="A56" s="52"/>
      <c r="B56" s="34" t="s">
        <v>17</v>
      </c>
      <c r="C56" s="35">
        <v>43429</v>
      </c>
      <c r="D56" s="38" t="s">
        <v>13</v>
      </c>
      <c r="E56" s="38" t="s">
        <v>13</v>
      </c>
    </row>
    <row r="57" spans="1:5" ht="15.75" thickBot="1" x14ac:dyDescent="0.3">
      <c r="A57" s="52"/>
      <c r="B57" s="39" t="s">
        <v>18</v>
      </c>
      <c r="C57" s="40">
        <v>1146933</v>
      </c>
      <c r="D57" s="40">
        <v>372974</v>
      </c>
      <c r="E57" s="40">
        <v>15755</v>
      </c>
    </row>
    <row r="58" spans="1:5" ht="15.75" thickBot="1" x14ac:dyDescent="0.3">
      <c r="A58" s="53"/>
      <c r="B58" s="39" t="s">
        <v>19</v>
      </c>
      <c r="C58" s="41">
        <v>1</v>
      </c>
      <c r="D58" s="41">
        <v>0.32519999999999999</v>
      </c>
      <c r="E58" s="41">
        <v>1.37E-2</v>
      </c>
    </row>
    <row r="59" spans="1:5" x14ac:dyDescent="0.25">
      <c r="A59" s="17">
        <v>2009</v>
      </c>
      <c r="B59" s="18" t="s">
        <v>11</v>
      </c>
      <c r="C59" s="19">
        <v>216115</v>
      </c>
      <c r="D59" s="13">
        <f>'[1]T 12'!$D$44+'[1]T 12'!$D$45</f>
        <v>39250</v>
      </c>
      <c r="E59" s="26">
        <f>'[1]T 12'!$D$50</f>
        <v>88</v>
      </c>
    </row>
    <row r="60" spans="1:5" ht="24" x14ac:dyDescent="0.25">
      <c r="A60" s="17">
        <v>2009</v>
      </c>
      <c r="B60" s="18" t="s">
        <v>12</v>
      </c>
      <c r="C60" s="19">
        <v>106825</v>
      </c>
      <c r="D60" s="19">
        <f>'[1]T 15'!$D$44</f>
        <v>84216</v>
      </c>
      <c r="E60" s="19" t="s">
        <v>13</v>
      </c>
    </row>
    <row r="61" spans="1:5" ht="24" x14ac:dyDescent="0.25">
      <c r="A61" s="17">
        <v>2009</v>
      </c>
      <c r="B61" s="18" t="s">
        <v>14</v>
      </c>
      <c r="C61" s="19">
        <v>195550</v>
      </c>
      <c r="D61" s="13">
        <f>'[1]T 19'!$D$44</f>
        <v>2651</v>
      </c>
      <c r="E61" s="19" t="s">
        <v>13</v>
      </c>
    </row>
    <row r="62" spans="1:5" x14ac:dyDescent="0.25">
      <c r="A62" s="17">
        <v>2009</v>
      </c>
      <c r="B62" s="18" t="s">
        <v>15</v>
      </c>
      <c r="C62" s="19">
        <v>394813</v>
      </c>
      <c r="D62" s="13">
        <f>'[1]T 22'!$D$44</f>
        <v>246148</v>
      </c>
      <c r="E62" s="19" t="s">
        <v>13</v>
      </c>
    </row>
    <row r="63" spans="1:5" x14ac:dyDescent="0.25">
      <c r="A63" s="17">
        <v>2009</v>
      </c>
      <c r="B63" s="18" t="s">
        <v>16</v>
      </c>
      <c r="C63" s="19">
        <v>287253</v>
      </c>
      <c r="D63" s="13">
        <f>'[1]T 31'!$D$43+'[1]T 31'!$D$44</f>
        <v>55605</v>
      </c>
      <c r="E63" s="19">
        <v>2574</v>
      </c>
    </row>
    <row r="64" spans="1:5" x14ac:dyDescent="0.25">
      <c r="A64" s="17">
        <v>2009</v>
      </c>
      <c r="B64" s="18" t="s">
        <v>17</v>
      </c>
      <c r="C64" s="19">
        <v>48999</v>
      </c>
      <c r="D64" s="19" t="s">
        <v>21</v>
      </c>
      <c r="E64" s="19" t="s">
        <v>21</v>
      </c>
    </row>
    <row r="65" spans="1:5" x14ac:dyDescent="0.25">
      <c r="A65" s="17">
        <v>2009</v>
      </c>
      <c r="B65" s="20" t="s">
        <v>18</v>
      </c>
      <c r="C65" s="10">
        <v>1249555</v>
      </c>
      <c r="D65" s="12">
        <f>SUM(D59:D64)</f>
        <v>427870</v>
      </c>
      <c r="E65" s="12">
        <f>SUM(E59:E64)</f>
        <v>2662</v>
      </c>
    </row>
    <row r="66" spans="1:5" x14ac:dyDescent="0.25">
      <c r="A66" s="17">
        <v>2009</v>
      </c>
      <c r="B66" s="20" t="s">
        <v>19</v>
      </c>
      <c r="C66" s="22">
        <v>1</v>
      </c>
      <c r="D66" s="22">
        <f>D65/C65</f>
        <v>0.34241790077267509</v>
      </c>
      <c r="E66" s="22">
        <f>E65/C65</f>
        <v>2.1303584075931031E-3</v>
      </c>
    </row>
    <row r="67" spans="1:5" x14ac:dyDescent="0.25">
      <c r="A67" s="17">
        <v>2010</v>
      </c>
      <c r="B67" s="18" t="s">
        <v>11</v>
      </c>
      <c r="C67" s="19">
        <v>215647</v>
      </c>
      <c r="D67" s="13">
        <f>'[2]T 12'!$D$44+'[2]T 12'!$D$45</f>
        <v>40468</v>
      </c>
      <c r="E67" s="27">
        <f>'[2]T 12'!$D$50</f>
        <v>83</v>
      </c>
    </row>
    <row r="68" spans="1:5" ht="24" x14ac:dyDescent="0.25">
      <c r="A68" s="17">
        <v>2010</v>
      </c>
      <c r="B68" s="18" t="s">
        <v>12</v>
      </c>
      <c r="C68" s="19">
        <v>106928</v>
      </c>
      <c r="D68" s="19">
        <f>'[2]T 15'!$D$44</f>
        <v>84660</v>
      </c>
      <c r="E68" s="19" t="s">
        <v>13</v>
      </c>
    </row>
    <row r="69" spans="1:5" ht="24" x14ac:dyDescent="0.25">
      <c r="A69" s="17">
        <v>2010</v>
      </c>
      <c r="B69" s="18" t="s">
        <v>14</v>
      </c>
      <c r="C69" s="19">
        <v>193502</v>
      </c>
      <c r="D69" s="13">
        <f>'[2]T 19'!$D$44</f>
        <v>3080</v>
      </c>
      <c r="E69" s="19" t="s">
        <v>13</v>
      </c>
    </row>
    <row r="70" spans="1:5" x14ac:dyDescent="0.25">
      <c r="A70" s="17">
        <v>2010</v>
      </c>
      <c r="B70" s="18" t="s">
        <v>15</v>
      </c>
      <c r="C70" s="19">
        <v>393137</v>
      </c>
      <c r="D70" s="13">
        <f>'[2]T 22'!$D$44</f>
        <v>237239</v>
      </c>
      <c r="E70" s="19">
        <v>63</v>
      </c>
    </row>
    <row r="71" spans="1:5" x14ac:dyDescent="0.25">
      <c r="A71" s="17">
        <v>2010</v>
      </c>
      <c r="B71" s="18" t="s">
        <v>16</v>
      </c>
      <c r="C71" s="19">
        <v>293864</v>
      </c>
      <c r="D71" s="13">
        <f>'[2]T 31'!$D$43+'[2]T 31'!$D$44</f>
        <v>53115</v>
      </c>
      <c r="E71" s="19">
        <f>'[2]T 31'!$D$49+'[2]T 31'!$D$50</f>
        <v>2574</v>
      </c>
    </row>
    <row r="72" spans="1:5" x14ac:dyDescent="0.25">
      <c r="A72" s="17">
        <v>2010</v>
      </c>
      <c r="B72" s="18" t="s">
        <v>17</v>
      </c>
      <c r="C72" s="19">
        <v>44245</v>
      </c>
      <c r="D72" s="19" t="s">
        <v>13</v>
      </c>
      <c r="E72" s="19" t="s">
        <v>13</v>
      </c>
    </row>
    <row r="73" spans="1:5" x14ac:dyDescent="0.25">
      <c r="A73" s="17">
        <v>2010</v>
      </c>
      <c r="B73" s="20" t="s">
        <v>18</v>
      </c>
      <c r="C73" s="10">
        <v>1247323</v>
      </c>
      <c r="D73" s="13">
        <f>SUM(D67:D72)</f>
        <v>418562</v>
      </c>
      <c r="E73" s="13">
        <f>SUM(E67:E72)</f>
        <v>2720</v>
      </c>
    </row>
    <row r="74" spans="1:5" x14ac:dyDescent="0.25">
      <c r="A74" s="17">
        <v>2010</v>
      </c>
      <c r="B74" s="20" t="s">
        <v>19</v>
      </c>
      <c r="C74" s="22">
        <v>1</v>
      </c>
      <c r="D74" s="22">
        <f>D73/C73</f>
        <v>0.33556825297056175</v>
      </c>
      <c r="E74" s="22">
        <f>E73/C73</f>
        <v>2.1806701231357074E-3</v>
      </c>
    </row>
    <row r="75" spans="1:5" x14ac:dyDescent="0.25">
      <c r="A75" s="17">
        <v>2011</v>
      </c>
      <c r="B75" s="18" t="s">
        <v>11</v>
      </c>
      <c r="C75" s="28">
        <f>'[3]T 12'!$D$10</f>
        <v>191973</v>
      </c>
      <c r="D75" s="19">
        <f>'[3]T 12'!$D$45+'[3]T 12'!$D$46</f>
        <v>43602</v>
      </c>
      <c r="E75" s="26">
        <f>'[3]T 12'!$D$51</f>
        <v>155</v>
      </c>
    </row>
    <row r="76" spans="1:5" ht="24" x14ac:dyDescent="0.25">
      <c r="A76" s="17">
        <v>2011</v>
      </c>
      <c r="B76" s="18" t="s">
        <v>12</v>
      </c>
      <c r="C76" s="28">
        <f>'[3]T 15'!$D$10</f>
        <v>86455</v>
      </c>
      <c r="D76" s="19">
        <f>'[3]T 15'!$D$45</f>
        <v>69870</v>
      </c>
      <c r="E76" s="19" t="s">
        <v>13</v>
      </c>
    </row>
    <row r="77" spans="1:5" ht="24" x14ac:dyDescent="0.25">
      <c r="A77" s="17">
        <v>2011</v>
      </c>
      <c r="B77" s="18" t="s">
        <v>14</v>
      </c>
      <c r="C77" s="19">
        <f>'[3]T 19'!$D$10</f>
        <v>202651</v>
      </c>
      <c r="D77" s="19">
        <f>'[3]T 19'!$D$45</f>
        <v>2210</v>
      </c>
      <c r="E77" s="19"/>
    </row>
    <row r="78" spans="1:5" x14ac:dyDescent="0.25">
      <c r="A78" s="17">
        <v>2011</v>
      </c>
      <c r="B78" s="18" t="s">
        <v>15</v>
      </c>
      <c r="C78" s="19">
        <f>'[3]T 22'!$D$10</f>
        <v>329957</v>
      </c>
      <c r="D78" s="19">
        <f>'[3]T 22'!$D$45</f>
        <v>206100</v>
      </c>
      <c r="E78" s="19"/>
    </row>
    <row r="79" spans="1:5" x14ac:dyDescent="0.25">
      <c r="A79" s="17">
        <v>2011</v>
      </c>
      <c r="B79" s="18" t="s">
        <v>16</v>
      </c>
      <c r="C79" s="19">
        <f>'[3]T 31'!$D$10</f>
        <v>262913</v>
      </c>
      <c r="D79" s="19">
        <f>'[3]T 31'!$D$45+'[3]T 31'!$D$46</f>
        <v>33729</v>
      </c>
      <c r="E79" s="19">
        <f>'[3]T 31'!$D$51+'[3]T 31'!$D$52</f>
        <v>3930</v>
      </c>
    </row>
    <row r="80" spans="1:5" x14ac:dyDescent="0.25">
      <c r="A80" s="17">
        <v>2011</v>
      </c>
      <c r="B80" s="18" t="s">
        <v>17</v>
      </c>
      <c r="C80" s="19">
        <f>'[3]T 34'!$D$10</f>
        <v>43605</v>
      </c>
      <c r="D80" s="19" t="s">
        <v>13</v>
      </c>
      <c r="E80" s="19" t="s">
        <v>13</v>
      </c>
    </row>
    <row r="81" spans="1:5" x14ac:dyDescent="0.25">
      <c r="A81" s="17">
        <v>2011</v>
      </c>
      <c r="B81" s="20" t="s">
        <v>18</v>
      </c>
      <c r="C81" s="10">
        <f>SUM(C75:C80)</f>
        <v>1117554</v>
      </c>
      <c r="D81" s="10">
        <f>SUM(D75:D80)</f>
        <v>355511</v>
      </c>
      <c r="E81" s="10">
        <f>SUM(E75:E80)</f>
        <v>4085</v>
      </c>
    </row>
    <row r="82" spans="1:5" x14ac:dyDescent="0.25">
      <c r="A82" s="17">
        <v>2011</v>
      </c>
      <c r="B82" s="20" t="s">
        <v>19</v>
      </c>
      <c r="C82" s="22">
        <v>1</v>
      </c>
      <c r="D82" s="22">
        <f>D81/C81</f>
        <v>0.31811527675620149</v>
      </c>
      <c r="E82" s="22">
        <f>E81/C81</f>
        <v>3.655304352183429E-3</v>
      </c>
    </row>
    <row r="83" spans="1:5" x14ac:dyDescent="0.25">
      <c r="A83" s="17">
        <v>2012</v>
      </c>
      <c r="B83" s="18" t="s">
        <v>11</v>
      </c>
      <c r="C83" s="19">
        <f>'[4]T 12'!$D$9</f>
        <v>210894.01671262868</v>
      </c>
      <c r="D83" s="19">
        <f>'[4]T 12'!$D$44+'[4]T 12'!$D$45</f>
        <v>40263.848528489441</v>
      </c>
      <c r="E83" s="26">
        <f>'[4]T 12'!$D$50+'[4]T 12'!$D$51</f>
        <v>64.539712813677454</v>
      </c>
    </row>
    <row r="84" spans="1:5" ht="24" x14ac:dyDescent="0.25">
      <c r="A84" s="17">
        <v>2012</v>
      </c>
      <c r="B84" s="18" t="s">
        <v>12</v>
      </c>
      <c r="C84" s="19">
        <f>'[4]T 15'!$D$9</f>
        <v>95238.710808513599</v>
      </c>
      <c r="D84" s="19">
        <f>'[4]T 15'!$D$44</f>
        <v>71175.048718979553</v>
      </c>
      <c r="E84" s="19" t="s">
        <v>13</v>
      </c>
    </row>
    <row r="85" spans="1:5" ht="24" x14ac:dyDescent="0.25">
      <c r="A85" s="17">
        <v>2012</v>
      </c>
      <c r="B85" s="18" t="s">
        <v>14</v>
      </c>
      <c r="C85" s="19">
        <f>'[4]T 19'!$D$9</f>
        <v>198577.73060847871</v>
      </c>
      <c r="D85" s="19">
        <f>'[4]T 19'!$D$44</f>
        <v>9115.0290913499521</v>
      </c>
      <c r="E85" s="19" t="s">
        <v>13</v>
      </c>
    </row>
    <row r="86" spans="1:5" x14ac:dyDescent="0.25">
      <c r="A86" s="17">
        <v>2012</v>
      </c>
      <c r="B86" s="18" t="s">
        <v>15</v>
      </c>
      <c r="C86" s="19">
        <f>'[4]T 22'!$D$9</f>
        <v>371169.99783437006</v>
      </c>
      <c r="D86" s="19">
        <f>'[4]T 22'!$D$44</f>
        <v>237316.08881324786</v>
      </c>
      <c r="E86" s="19" t="s">
        <v>13</v>
      </c>
    </row>
    <row r="87" spans="1:5" x14ac:dyDescent="0.25">
      <c r="A87" s="17">
        <v>2012</v>
      </c>
      <c r="B87" s="18" t="s">
        <v>16</v>
      </c>
      <c r="C87" s="19">
        <f>'[4]T 31'!$D$9</f>
        <v>330057.88998205349</v>
      </c>
      <c r="D87" s="19">
        <f>'[4]T 31'!$D$44+'[4]T 31'!$D$45</f>
        <v>46288.37146532967</v>
      </c>
      <c r="E87" s="19">
        <f>'[4]T 31'!$D$50+'[4]T 31'!$D$51</f>
        <v>4427.928465739069</v>
      </c>
    </row>
    <row r="88" spans="1:5" x14ac:dyDescent="0.25">
      <c r="A88" s="17">
        <v>2012</v>
      </c>
      <c r="B88" s="18" t="s">
        <v>17</v>
      </c>
      <c r="C88" s="19" t="s">
        <v>13</v>
      </c>
      <c r="D88" s="19" t="s">
        <v>13</v>
      </c>
      <c r="E88" s="19" t="s">
        <v>13</v>
      </c>
    </row>
    <row r="89" spans="1:5" x14ac:dyDescent="0.25">
      <c r="A89" s="17">
        <v>2012</v>
      </c>
      <c r="B89" s="20" t="s">
        <v>18</v>
      </c>
      <c r="C89" s="10">
        <f>SUM(C83:C88)</f>
        <v>1205938.3459460447</v>
      </c>
      <c r="D89" s="10">
        <f>SUM(D83:D88)</f>
        <v>404158.38661739649</v>
      </c>
      <c r="E89" s="10">
        <f>SUM(E83:E88)</f>
        <v>4492.4681785527464</v>
      </c>
    </row>
    <row r="90" spans="1:5" x14ac:dyDescent="0.25">
      <c r="A90" s="17">
        <v>2012</v>
      </c>
      <c r="B90" s="20" t="s">
        <v>19</v>
      </c>
      <c r="C90" s="22">
        <v>1</v>
      </c>
      <c r="D90" s="22">
        <f>D89/C89</f>
        <v>0.33514017360509329</v>
      </c>
      <c r="E90" s="22">
        <f>E89/C89</f>
        <v>3.7252884392099308E-3</v>
      </c>
    </row>
    <row r="91" spans="1:5" x14ac:dyDescent="0.25">
      <c r="A91" s="17">
        <v>2013</v>
      </c>
      <c r="B91" s="18" t="s">
        <v>11</v>
      </c>
      <c r="C91" s="19">
        <f>'[5]T 12'!$D$10</f>
        <v>188657.56218485549</v>
      </c>
      <c r="D91" s="19">
        <f>'[5]T 12'!$D$45+'[5]T 12'!$D$46</f>
        <v>40008.578512577784</v>
      </c>
      <c r="E91" s="26">
        <f>'[5]T 12'!$D$51</f>
        <v>74.102999076319989</v>
      </c>
    </row>
    <row r="92" spans="1:5" ht="24" x14ac:dyDescent="0.25">
      <c r="A92" s="17">
        <v>2013</v>
      </c>
      <c r="B92" s="18" t="s">
        <v>12</v>
      </c>
      <c r="C92" s="19">
        <f>'[5]T 15'!$D$10</f>
        <v>101066.37527328331</v>
      </c>
      <c r="D92" s="19">
        <f>'[5]T 15'!$D$45</f>
        <v>82816.762423755179</v>
      </c>
      <c r="E92" s="19"/>
    </row>
    <row r="93" spans="1:5" ht="24" x14ac:dyDescent="0.25">
      <c r="A93" s="17">
        <v>2013</v>
      </c>
      <c r="B93" s="18" t="s">
        <v>14</v>
      </c>
      <c r="C93" s="19">
        <f>'[5]T 19'!$D$10</f>
        <v>218832.7309765837</v>
      </c>
      <c r="D93" s="19">
        <f>'[5]T 19'!$D$45</f>
        <v>2387.4174447725004</v>
      </c>
      <c r="E93" s="19"/>
    </row>
    <row r="94" spans="1:5" x14ac:dyDescent="0.25">
      <c r="A94" s="17">
        <v>2013</v>
      </c>
      <c r="B94" s="18" t="s">
        <v>15</v>
      </c>
      <c r="C94" s="19">
        <f>'[5]T 22'!$D$10</f>
        <v>396769.53488011163</v>
      </c>
      <c r="D94" s="19">
        <f>'[5]T 22'!$D$45</f>
        <v>261590.92298511992</v>
      </c>
      <c r="E94" s="19"/>
    </row>
    <row r="95" spans="1:5" x14ac:dyDescent="0.25">
      <c r="A95" s="17">
        <v>2013</v>
      </c>
      <c r="B95" s="18" t="s">
        <v>16</v>
      </c>
      <c r="C95" s="19">
        <f>'[5]T 31'!$D$10</f>
        <v>322590.02443844645</v>
      </c>
      <c r="D95" s="19">
        <f>'[5]T 31'!$D$45+'[5]T 31'!$D$46</f>
        <v>48199.599778266587</v>
      </c>
      <c r="E95" s="19">
        <f>'[5]T 31'!$D$51+'[5]T 31'!$D$52</f>
        <v>3656.5433740259223</v>
      </c>
    </row>
    <row r="96" spans="1:5" x14ac:dyDescent="0.25">
      <c r="A96" s="17">
        <v>2013</v>
      </c>
      <c r="B96" s="18" t="s">
        <v>17</v>
      </c>
      <c r="C96" s="10"/>
      <c r="D96" s="10"/>
      <c r="E96" s="10"/>
    </row>
    <row r="97" spans="1:5" x14ac:dyDescent="0.25">
      <c r="A97" s="17">
        <v>2013</v>
      </c>
      <c r="B97" s="20" t="s">
        <v>18</v>
      </c>
      <c r="C97" s="10">
        <f>SUM(C91:C96)</f>
        <v>1227916.2277532804</v>
      </c>
      <c r="D97" s="10">
        <f>SUM(D91:D96)</f>
        <v>435003.28114449192</v>
      </c>
      <c r="E97" s="10">
        <f>SUM(E91:E96)</f>
        <v>3730.6463731022423</v>
      </c>
    </row>
    <row r="98" spans="1:5" x14ac:dyDescent="0.25">
      <c r="A98" s="17">
        <v>2013</v>
      </c>
      <c r="B98" s="20" t="s">
        <v>19</v>
      </c>
      <c r="C98" s="22">
        <v>1</v>
      </c>
      <c r="D98" s="22">
        <f>D97/C97</f>
        <v>0.35426136678755182</v>
      </c>
      <c r="E98" s="22">
        <f>E97/C97</f>
        <v>3.0381929066351778E-3</v>
      </c>
    </row>
    <row r="99" spans="1:5" x14ac:dyDescent="0.25">
      <c r="A99" s="17">
        <v>2014</v>
      </c>
      <c r="B99" s="18" t="s">
        <v>11</v>
      </c>
      <c r="C99" s="29">
        <f>[6]T12!$D$11</f>
        <v>186225.22686189</v>
      </c>
      <c r="D99" s="13">
        <f>[6]T12!$D$49+[6]T12!$D$50</f>
        <v>39727.439601000013</v>
      </c>
      <c r="E99" s="30">
        <f>[6]T12!$D$55</f>
        <v>656.17240800000002</v>
      </c>
    </row>
    <row r="100" spans="1:5" ht="24" x14ac:dyDescent="0.25">
      <c r="A100" s="17">
        <v>2014</v>
      </c>
      <c r="B100" s="18" t="s">
        <v>12</v>
      </c>
      <c r="C100" s="13">
        <f>[6]T15!$D$11</f>
        <v>96913.324227049976</v>
      </c>
      <c r="D100" s="13">
        <f>[6]T15!$D$49</f>
        <v>73855.748646050008</v>
      </c>
      <c r="E100" s="19"/>
    </row>
    <row r="101" spans="1:5" ht="24" x14ac:dyDescent="0.25">
      <c r="A101" s="17">
        <v>2014</v>
      </c>
      <c r="B101" s="18" t="s">
        <v>14</v>
      </c>
      <c r="C101" s="13">
        <f>[6]T20!$D$11</f>
        <v>274513.46383364027</v>
      </c>
      <c r="D101" s="13">
        <f>[6]T20!$D$49</f>
        <v>4659.6913120000008</v>
      </c>
      <c r="E101" s="19"/>
    </row>
    <row r="102" spans="1:5" x14ac:dyDescent="0.25">
      <c r="A102" s="17">
        <v>2014</v>
      </c>
      <c r="B102" s="18" t="s">
        <v>15</v>
      </c>
      <c r="C102" s="13">
        <f>'[6]T 23'!$D$11</f>
        <v>376182.16235020012</v>
      </c>
      <c r="D102" s="13">
        <f>'[6]T 23'!$D$49</f>
        <v>239767.6519883599</v>
      </c>
      <c r="E102" s="19"/>
    </row>
    <row r="103" spans="1:5" x14ac:dyDescent="0.25">
      <c r="A103" s="17">
        <v>2014</v>
      </c>
      <c r="B103" s="18" t="s">
        <v>16</v>
      </c>
      <c r="C103" s="13">
        <f>[6]T33!$D$11</f>
        <v>381066.42608033062</v>
      </c>
      <c r="D103" s="13">
        <f>[6]T33!$D$49+[6]T33!$D$50</f>
        <v>46600.500934419921</v>
      </c>
      <c r="E103" s="19">
        <f>[6]T33!$D$55</f>
        <v>5814.6802898499991</v>
      </c>
    </row>
    <row r="104" spans="1:5" x14ac:dyDescent="0.25">
      <c r="A104" s="17">
        <v>2014</v>
      </c>
      <c r="B104" s="18" t="s">
        <v>17</v>
      </c>
      <c r="C104" s="31"/>
      <c r="D104" s="13"/>
      <c r="E104" s="19"/>
    </row>
    <row r="105" spans="1:5" x14ac:dyDescent="0.25">
      <c r="A105" s="17">
        <v>2014</v>
      </c>
      <c r="B105" s="20" t="s">
        <v>18</v>
      </c>
      <c r="C105" s="13">
        <f>SUM(C99:C104)</f>
        <v>1314900.6033531111</v>
      </c>
      <c r="D105" s="13">
        <f t="shared" ref="D105:E105" si="1">SUM(D99:D104)</f>
        <v>404611.03248182981</v>
      </c>
      <c r="E105" s="13">
        <f t="shared" si="1"/>
        <v>6470.8526978499995</v>
      </c>
    </row>
    <row r="106" spans="1:5" x14ac:dyDescent="0.25">
      <c r="A106" s="17">
        <v>2014</v>
      </c>
      <c r="B106" s="20" t="s">
        <v>19</v>
      </c>
      <c r="C106" s="22">
        <v>1</v>
      </c>
      <c r="D106" s="22">
        <f>D105/C105</f>
        <v>0.30771225707101846</v>
      </c>
      <c r="E106" s="22">
        <f>E105/C105</f>
        <v>4.9211725063847116E-3</v>
      </c>
    </row>
    <row r="107" spans="1:5" x14ac:dyDescent="0.25">
      <c r="A107" s="17">
        <v>2015</v>
      </c>
      <c r="B107" s="18" t="s">
        <v>11</v>
      </c>
      <c r="C107" s="13">
        <v>185488.56835424213</v>
      </c>
      <c r="D107" s="13">
        <f>[7]T12!$D$48</f>
        <v>56546.461775153613</v>
      </c>
      <c r="E107" s="32">
        <f>[7]T12!$D$54</f>
        <v>250</v>
      </c>
    </row>
    <row r="108" spans="1:5" ht="24" x14ac:dyDescent="0.25">
      <c r="A108" s="17">
        <v>2015</v>
      </c>
      <c r="B108" s="18" t="s">
        <v>12</v>
      </c>
      <c r="C108" s="13">
        <f>[7]T15!$D$11</f>
        <v>102616.48952694364</v>
      </c>
      <c r="D108" s="33">
        <f>[7]T15!$D$49</f>
        <v>72775.74189594241</v>
      </c>
      <c r="E108" s="19" t="s">
        <v>27</v>
      </c>
    </row>
    <row r="109" spans="1:5" ht="24" x14ac:dyDescent="0.25">
      <c r="A109" s="17">
        <v>2015</v>
      </c>
      <c r="B109" s="18" t="s">
        <v>14</v>
      </c>
      <c r="C109" s="13">
        <f>[7]T20!$D$11</f>
        <v>290342.523851968</v>
      </c>
      <c r="D109" s="13">
        <f>[7]T20!$D$49</f>
        <v>10850.190163218493</v>
      </c>
      <c r="E109" s="19" t="s">
        <v>27</v>
      </c>
    </row>
    <row r="110" spans="1:5" x14ac:dyDescent="0.25">
      <c r="A110" s="17">
        <v>2015</v>
      </c>
      <c r="B110" s="18" t="s">
        <v>15</v>
      </c>
      <c r="C110" s="13">
        <v>375117</v>
      </c>
      <c r="D110" s="13">
        <f>'[7]T 25'!$D$49</f>
        <v>258620.0396621848</v>
      </c>
      <c r="E110" s="19" t="s">
        <v>27</v>
      </c>
    </row>
    <row r="111" spans="1:5" x14ac:dyDescent="0.25">
      <c r="A111" s="17">
        <v>2015</v>
      </c>
      <c r="B111" s="18" t="s">
        <v>16</v>
      </c>
      <c r="C111" s="13">
        <f>[7]T35!$D$11</f>
        <v>419427.2702797933</v>
      </c>
      <c r="D111" s="13">
        <f>[7]T35!$D$49+[7]T35!$D$50</f>
        <v>62383.018784904147</v>
      </c>
      <c r="E111" s="19">
        <f>[7]T35!$D$55+[7]T35!$D$56</f>
        <v>3452.8477474320339</v>
      </c>
    </row>
    <row r="112" spans="1:5" x14ac:dyDescent="0.25">
      <c r="A112" s="17">
        <v>2015</v>
      </c>
      <c r="B112" s="18" t="s">
        <v>17</v>
      </c>
      <c r="C112" s="13"/>
      <c r="D112" s="13"/>
      <c r="E112" s="19"/>
    </row>
    <row r="113" spans="1:5" x14ac:dyDescent="0.25">
      <c r="A113" s="17">
        <v>2015</v>
      </c>
      <c r="B113" s="20" t="s">
        <v>18</v>
      </c>
      <c r="C113" s="13">
        <f>SUM(C107:C112)</f>
        <v>1372991.8520129472</v>
      </c>
      <c r="D113" s="13">
        <f t="shared" ref="D113:E113" si="2">SUM(D107:D112)</f>
        <v>461175.45228140347</v>
      </c>
      <c r="E113" s="13">
        <f t="shared" si="2"/>
        <v>3702.8477474320339</v>
      </c>
    </row>
    <row r="114" spans="1:5" x14ac:dyDescent="0.25">
      <c r="A114" s="17">
        <v>2015</v>
      </c>
      <c r="B114" s="20" t="s">
        <v>19</v>
      </c>
      <c r="C114" s="22">
        <v>1</v>
      </c>
      <c r="D114" s="22">
        <f>D113/C113</f>
        <v>0.33589088792134697</v>
      </c>
      <c r="E114" s="22">
        <f>E113/C113</f>
        <v>2.6969189525802928E-3</v>
      </c>
    </row>
    <row r="115" spans="1:5" x14ac:dyDescent="0.25">
      <c r="A115" s="17">
        <v>2016</v>
      </c>
      <c r="B115" s="18" t="s">
        <v>11</v>
      </c>
      <c r="C115" s="29">
        <v>180336.93571974468</v>
      </c>
      <c r="D115" s="13">
        <f>[8]T13!$D$48+[8]T13!$D$49</f>
        <v>48805.090881978518</v>
      </c>
      <c r="E115" s="26">
        <f>[8]T13!$D$55</f>
        <v>14.362357054994863</v>
      </c>
    </row>
    <row r="116" spans="1:5" ht="24" x14ac:dyDescent="0.25">
      <c r="A116" s="17">
        <v>2016</v>
      </c>
      <c r="B116" s="18" t="s">
        <v>12</v>
      </c>
      <c r="C116" s="13">
        <f>[8]T16!$D$11</f>
        <v>104661.34497028145</v>
      </c>
      <c r="D116" s="13">
        <f>[8]T16!$D$49</f>
        <v>87255.4130334363</v>
      </c>
      <c r="E116" s="19"/>
    </row>
    <row r="117" spans="1:5" ht="24" x14ac:dyDescent="0.25">
      <c r="A117" s="17">
        <v>2016</v>
      </c>
      <c r="B117" s="18" t="s">
        <v>14</v>
      </c>
      <c r="C117" s="13">
        <f>[8]T23!$D$11</f>
        <v>263839.4634780013</v>
      </c>
      <c r="D117" s="13">
        <f>[8]T23!$D$49</f>
        <v>12151.246058781804</v>
      </c>
      <c r="E117" s="19"/>
    </row>
    <row r="118" spans="1:5" x14ac:dyDescent="0.25">
      <c r="A118" s="17">
        <v>2016</v>
      </c>
      <c r="B118" s="18" t="s">
        <v>15</v>
      </c>
      <c r="C118" s="13">
        <f>'[8]T 28'!$D$11</f>
        <v>366193.88760212745</v>
      </c>
      <c r="D118" s="13">
        <f>'[8]T 28'!$D$49</f>
        <v>237217.13076524119</v>
      </c>
      <c r="E118" s="19"/>
    </row>
    <row r="119" spans="1:5" x14ac:dyDescent="0.25">
      <c r="A119" s="17">
        <v>2016</v>
      </c>
      <c r="B119" s="18" t="s">
        <v>16</v>
      </c>
      <c r="C119" s="13">
        <f>[8]T39!$D$11</f>
        <v>306094.64569920255</v>
      </c>
      <c r="D119" s="13">
        <f>[8]T39!$D$49+[8]T39!$D$50</f>
        <v>40549.593778655013</v>
      </c>
      <c r="E119" s="19">
        <f>[8]T39!$D$55</f>
        <v>4581.5373598497836</v>
      </c>
    </row>
    <row r="120" spans="1:5" x14ac:dyDescent="0.25">
      <c r="A120" s="17">
        <v>2016</v>
      </c>
      <c r="B120" s="18" t="s">
        <v>17</v>
      </c>
      <c r="C120" s="13"/>
      <c r="D120" s="13"/>
      <c r="E120" s="19"/>
    </row>
    <row r="121" spans="1:5" x14ac:dyDescent="0.25">
      <c r="A121" s="17">
        <v>2016</v>
      </c>
      <c r="B121" s="20" t="s">
        <v>18</v>
      </c>
      <c r="C121" s="12">
        <f>SUM(C115:C120)</f>
        <v>1221126.2774693575</v>
      </c>
      <c r="D121" s="12">
        <f>SUM(D115:D120)</f>
        <v>425978.47451809281</v>
      </c>
      <c r="E121" s="10">
        <f>SUM(E115:E120)</f>
        <v>4595.8997169047789</v>
      </c>
    </row>
    <row r="122" spans="1:5" x14ac:dyDescent="0.25">
      <c r="A122" s="17">
        <v>2016</v>
      </c>
      <c r="B122" s="20" t="s">
        <v>19</v>
      </c>
      <c r="C122" s="22">
        <v>1</v>
      </c>
      <c r="D122" s="22">
        <f>D121/C121</f>
        <v>0.34884064193662573</v>
      </c>
      <c r="E122" s="22">
        <f>E121/C121</f>
        <v>3.7636563897627752E-3</v>
      </c>
    </row>
    <row r="123" spans="1:5" x14ac:dyDescent="0.25">
      <c r="A123" s="17">
        <v>2017</v>
      </c>
      <c r="B123" s="18" t="s">
        <v>11</v>
      </c>
      <c r="C123" s="29">
        <f>[9]T13!$E$8</f>
        <v>158056.55026422825</v>
      </c>
      <c r="D123" s="13">
        <f>[9]T13!$E$43+[9]T13!$E$44</f>
        <v>37647.277270909253</v>
      </c>
      <c r="E123" s="32">
        <f>[9]T13!$E$49</f>
        <v>1551.8614432240643</v>
      </c>
    </row>
    <row r="124" spans="1:5" ht="24" x14ac:dyDescent="0.25">
      <c r="A124" s="17">
        <v>2017</v>
      </c>
      <c r="B124" s="18" t="s">
        <v>12</v>
      </c>
      <c r="C124" s="13">
        <f>[9]T16!$E$9</f>
        <v>110602.66515936211</v>
      </c>
      <c r="D124" s="13">
        <f>[9]T16!$E$44</f>
        <v>91610.033576860034</v>
      </c>
      <c r="E124" s="19"/>
    </row>
    <row r="125" spans="1:5" ht="24" x14ac:dyDescent="0.25">
      <c r="A125" s="17">
        <v>2017</v>
      </c>
      <c r="B125" s="18" t="s">
        <v>14</v>
      </c>
      <c r="C125" s="13">
        <f>[9]T23!$E$9</f>
        <v>260292.07767355666</v>
      </c>
      <c r="D125" s="13">
        <f>[9]T23!$E$44+[9]T23!$E$45</f>
        <v>7766.8369707619095</v>
      </c>
      <c r="E125" s="19"/>
    </row>
    <row r="126" spans="1:5" x14ac:dyDescent="0.25">
      <c r="A126" s="17">
        <v>2017</v>
      </c>
      <c r="B126" s="18" t="s">
        <v>15</v>
      </c>
      <c r="C126" s="13">
        <f>[9]T28!$E$9</f>
        <v>358100.06183607277</v>
      </c>
      <c r="D126" s="13">
        <f>[9]T28!$E$44</f>
        <v>247101.02490360761</v>
      </c>
      <c r="E126" s="19"/>
    </row>
    <row r="127" spans="1:5" x14ac:dyDescent="0.25">
      <c r="A127" s="17">
        <v>2017</v>
      </c>
      <c r="B127" s="18" t="s">
        <v>16</v>
      </c>
      <c r="C127" s="13">
        <f>[9]T39!$E$9</f>
        <v>358822.12481997581</v>
      </c>
      <c r="D127" s="13">
        <f>[9]T39!$E$44+[9]T39!$E$45</f>
        <v>67706.974913261845</v>
      </c>
      <c r="E127" s="19">
        <f>[9]T39!$E$50+[9]T39!$E$51</f>
        <v>2674.3244587002605</v>
      </c>
    </row>
    <row r="128" spans="1:5" x14ac:dyDescent="0.25">
      <c r="A128" s="17">
        <v>2017</v>
      </c>
      <c r="B128" s="18" t="s">
        <v>17</v>
      </c>
      <c r="C128" s="13"/>
      <c r="D128" s="13"/>
      <c r="E128" s="19"/>
    </row>
    <row r="129" spans="1:5" x14ac:dyDescent="0.25">
      <c r="A129" s="17">
        <v>2017</v>
      </c>
      <c r="B129" s="20" t="s">
        <v>18</v>
      </c>
      <c r="C129" s="12">
        <f>SUM(C123:C128)</f>
        <v>1245873.4797531955</v>
      </c>
      <c r="D129" s="12">
        <f>SUM(D123:D128)</f>
        <v>451832.14763540064</v>
      </c>
      <c r="E129" s="12">
        <f>SUM(E123:E128)</f>
        <v>4226.1859019243248</v>
      </c>
    </row>
    <row r="130" spans="1:5" x14ac:dyDescent="0.25">
      <c r="A130" s="17">
        <v>2017</v>
      </c>
      <c r="B130" s="20" t="s">
        <v>19</v>
      </c>
      <c r="C130" s="22">
        <v>1</v>
      </c>
      <c r="D130" s="22">
        <f>D129/C129</f>
        <v>0.36266294690284884</v>
      </c>
      <c r="E130" s="22">
        <f>E129/C129</f>
        <v>3.3921469319352728E-3</v>
      </c>
    </row>
  </sheetData>
  <mergeCells count="7">
    <mergeCell ref="A51:A58"/>
    <mergeCell ref="A3:A10"/>
    <mergeCell ref="A11:A18"/>
    <mergeCell ref="A19:A26"/>
    <mergeCell ref="A27:A34"/>
    <mergeCell ref="A35:A42"/>
    <mergeCell ref="A43:A5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0"/>
  <sheetViews>
    <sheetView workbookViewId="0"/>
  </sheetViews>
  <sheetFormatPr baseColWidth="10" defaultRowHeight="15" x14ac:dyDescent="0.25"/>
  <cols>
    <col min="1" max="1" width="8.140625" bestFit="1" customWidth="1"/>
    <col min="2" max="2" width="14" bestFit="1" customWidth="1"/>
    <col min="3" max="3" width="13.85546875" bestFit="1" customWidth="1"/>
    <col min="4" max="4" width="11.85546875" bestFit="1" customWidth="1"/>
    <col min="5" max="5" width="11.28515625" bestFit="1" customWidth="1"/>
    <col min="10" max="10" width="11.85546875" bestFit="1" customWidth="1"/>
  </cols>
  <sheetData>
    <row r="1" spans="1:13" ht="21" x14ac:dyDescent="0.35">
      <c r="A1" s="7" t="s">
        <v>26</v>
      </c>
    </row>
    <row r="2" spans="1:13" ht="36" x14ac:dyDescent="0.25">
      <c r="A2" s="16" t="s">
        <v>6</v>
      </c>
      <c r="B2" s="16" t="s">
        <v>7</v>
      </c>
      <c r="C2" s="16" t="s">
        <v>8</v>
      </c>
      <c r="D2" s="16" t="s">
        <v>4</v>
      </c>
      <c r="E2" s="16" t="s">
        <v>5</v>
      </c>
      <c r="G2" s="8" t="s">
        <v>0</v>
      </c>
      <c r="H2" s="8" t="s">
        <v>9</v>
      </c>
      <c r="I2" s="8" t="s">
        <v>24</v>
      </c>
      <c r="J2" s="8" t="s">
        <v>10</v>
      </c>
      <c r="K2" s="8" t="s">
        <v>22</v>
      </c>
      <c r="L2" s="8" t="s">
        <v>25</v>
      </c>
      <c r="M2" s="8" t="s">
        <v>23</v>
      </c>
    </row>
    <row r="3" spans="1:13" x14ac:dyDescent="0.25">
      <c r="A3" s="17">
        <v>2002</v>
      </c>
      <c r="B3" s="18" t="s">
        <v>11</v>
      </c>
      <c r="C3" s="19">
        <v>229622</v>
      </c>
      <c r="D3" s="13">
        <f>'[10]T 13'!$D$47+'[10]T 13'!$D$48</f>
        <v>84127</v>
      </c>
      <c r="E3" s="19">
        <v>14337</v>
      </c>
      <c r="G3" s="9">
        <v>2002</v>
      </c>
      <c r="H3" s="10">
        <f>C9</f>
        <v>1123331</v>
      </c>
      <c r="I3" s="10">
        <f t="shared" ref="I3" si="0">D9</f>
        <v>160989</v>
      </c>
      <c r="J3" s="10">
        <f>cw_chemical_trend_areaSE!K3</f>
        <v>3565.791873037288</v>
      </c>
      <c r="K3" s="11">
        <v>0.5</v>
      </c>
      <c r="L3" s="11">
        <f>(K3*I3)/H3</f>
        <v>7.165697376819477E-2</v>
      </c>
      <c r="M3" s="11">
        <f>(K3*J3)/H3</f>
        <v>1.5871510147219688E-3</v>
      </c>
    </row>
    <row r="4" spans="1:13" x14ac:dyDescent="0.25">
      <c r="A4" s="17">
        <v>2002</v>
      </c>
      <c r="B4" s="18" t="s">
        <v>12</v>
      </c>
      <c r="C4" s="19">
        <v>76566</v>
      </c>
      <c r="D4" s="19" t="s">
        <v>13</v>
      </c>
      <c r="E4" s="19" t="s">
        <v>13</v>
      </c>
      <c r="G4" s="9">
        <v>2003</v>
      </c>
      <c r="H4" s="10">
        <f>C17</f>
        <v>1085019</v>
      </c>
      <c r="I4" s="10">
        <f t="shared" ref="I4" si="1">D17</f>
        <v>78168</v>
      </c>
      <c r="J4" s="10">
        <f>cw_chemical_trend_areaSE!K4</f>
        <v>3409.3822726041681</v>
      </c>
      <c r="K4" s="11">
        <v>12.32</v>
      </c>
      <c r="L4" s="11">
        <f t="shared" ref="L4:L18" si="2">(K4*I4)/H4</f>
        <v>0.88756948956654214</v>
      </c>
      <c r="M4" s="11">
        <f t="shared" ref="M4:M18" si="3">(K4*J4)/H4</f>
        <v>3.8712307893671312E-2</v>
      </c>
    </row>
    <row r="5" spans="1:13" x14ac:dyDescent="0.25">
      <c r="A5" s="17">
        <v>2002</v>
      </c>
      <c r="B5" s="18" t="s">
        <v>14</v>
      </c>
      <c r="C5" s="19">
        <v>101696</v>
      </c>
      <c r="D5" s="13">
        <f>'[10]T 19'!$D$47</f>
        <v>736</v>
      </c>
      <c r="E5" s="19" t="s">
        <v>13</v>
      </c>
      <c r="G5" s="9">
        <v>2004</v>
      </c>
      <c r="H5" s="10">
        <f>C25</f>
        <v>1225591</v>
      </c>
      <c r="I5" s="10">
        <f t="shared" ref="I5" si="4">D25</f>
        <v>89419</v>
      </c>
      <c r="J5" s="10">
        <f>cw_chemical_trend_areaSE!K5</f>
        <v>3932.825184911364</v>
      </c>
      <c r="K5" s="11">
        <v>11.81</v>
      </c>
      <c r="L5" s="11">
        <f t="shared" si="2"/>
        <v>0.86165644982706313</v>
      </c>
      <c r="M5" s="11">
        <f t="shared" si="3"/>
        <v>3.7897361708598719E-2</v>
      </c>
    </row>
    <row r="6" spans="1:13" x14ac:dyDescent="0.25">
      <c r="A6" s="17">
        <v>2002</v>
      </c>
      <c r="B6" s="18" t="s">
        <v>15</v>
      </c>
      <c r="C6" s="19">
        <v>369798</v>
      </c>
      <c r="D6" s="13">
        <f>'[10]T 22'!$D$33</f>
        <v>19029</v>
      </c>
      <c r="E6" s="19" t="s">
        <v>13</v>
      </c>
      <c r="G6" s="9">
        <v>2005</v>
      </c>
      <c r="H6" s="10">
        <f>C33</f>
        <v>1144919</v>
      </c>
      <c r="I6" s="10">
        <f t="shared" ref="I6" si="5">D33</f>
        <v>86015</v>
      </c>
      <c r="J6" s="10">
        <f>cw_chemical_trend_areaSE!K6</f>
        <v>3536.6831701307028</v>
      </c>
      <c r="K6" s="11">
        <v>7.33</v>
      </c>
      <c r="L6" s="11">
        <f t="shared" si="2"/>
        <v>0.55068520131118437</v>
      </c>
      <c r="M6" s="11">
        <f t="shared" si="3"/>
        <v>2.2642551688860129E-2</v>
      </c>
    </row>
    <row r="7" spans="1:13" x14ac:dyDescent="0.25">
      <c r="A7" s="17">
        <v>2002</v>
      </c>
      <c r="B7" s="18" t="s">
        <v>16</v>
      </c>
      <c r="C7" s="19">
        <v>292883</v>
      </c>
      <c r="D7" s="13">
        <f>'[10]T 31'!$D$47+'[10]T 31'!$D$48</f>
        <v>57097</v>
      </c>
      <c r="E7" s="19" t="s">
        <v>13</v>
      </c>
      <c r="G7" s="9">
        <v>2006</v>
      </c>
      <c r="H7" s="10">
        <f>C41</f>
        <v>1141811</v>
      </c>
      <c r="I7" s="10">
        <f t="shared" ref="I7" si="6">D41</f>
        <v>83663</v>
      </c>
      <c r="J7" s="10">
        <f>cw_chemical_trend_areaSE!K7</f>
        <v>3599.2334398130852</v>
      </c>
      <c r="K7" s="11">
        <v>3.25</v>
      </c>
      <c r="L7" s="11">
        <f t="shared" si="2"/>
        <v>0.23813463874494115</v>
      </c>
      <c r="M7" s="11">
        <f t="shared" si="3"/>
        <v>1.0244697834748944E-2</v>
      </c>
    </row>
    <row r="8" spans="1:13" x14ac:dyDescent="0.25">
      <c r="A8" s="17">
        <v>2002</v>
      </c>
      <c r="B8" s="18" t="s">
        <v>17</v>
      </c>
      <c r="C8" s="19">
        <v>52766</v>
      </c>
      <c r="D8" s="19" t="s">
        <v>13</v>
      </c>
      <c r="E8" s="19" t="s">
        <v>13</v>
      </c>
      <c r="G8" s="9">
        <v>2007</v>
      </c>
      <c r="H8" s="10">
        <f>C49</f>
        <v>1207776</v>
      </c>
      <c r="I8" s="10">
        <f t="shared" ref="I8" si="7">D49</f>
        <v>78123</v>
      </c>
      <c r="J8" s="10">
        <f>cw_chemical_trend_areaSE!K8</f>
        <v>3927.3097496952978</v>
      </c>
      <c r="K8" s="11">
        <v>5.86</v>
      </c>
      <c r="L8" s="11">
        <f t="shared" si="2"/>
        <v>0.37904444201573806</v>
      </c>
      <c r="M8" s="11">
        <f t="shared" si="3"/>
        <v>1.9054886943617396E-2</v>
      </c>
    </row>
    <row r="9" spans="1:13" x14ac:dyDescent="0.25">
      <c r="A9" s="17">
        <v>2002</v>
      </c>
      <c r="B9" s="20" t="s">
        <v>18</v>
      </c>
      <c r="C9" s="10">
        <v>1123331</v>
      </c>
      <c r="D9" s="12">
        <f>SUM(D3:D8)</f>
        <v>160989</v>
      </c>
      <c r="E9" s="10">
        <v>14337</v>
      </c>
      <c r="G9" s="9">
        <v>2008</v>
      </c>
      <c r="H9" s="21">
        <f>C57</f>
        <v>1146933</v>
      </c>
      <c r="I9" s="21">
        <f t="shared" ref="I9" si="8">D57</f>
        <v>72183</v>
      </c>
      <c r="J9" s="10">
        <f>cw_chemical_trend_areaSE!K9</f>
        <v>3615.3144714887512</v>
      </c>
      <c r="K9" s="11">
        <v>6.16</v>
      </c>
      <c r="L9" s="11">
        <f t="shared" si="2"/>
        <v>0.38768374438611497</v>
      </c>
      <c r="M9" s="11">
        <f t="shared" si="3"/>
        <v>1.9417295643573518E-2</v>
      </c>
    </row>
    <row r="10" spans="1:13" x14ac:dyDescent="0.25">
      <c r="A10" s="17">
        <v>2002</v>
      </c>
      <c r="B10" s="20" t="s">
        <v>19</v>
      </c>
      <c r="C10" s="22">
        <v>1</v>
      </c>
      <c r="D10" s="23">
        <f>D9/C9</f>
        <v>0.14331394753638954</v>
      </c>
      <c r="E10" s="23">
        <f>E9/C9</f>
        <v>1.2762934522415921E-2</v>
      </c>
      <c r="G10" s="9">
        <v>2009</v>
      </c>
      <c r="H10" s="21">
        <f>C65</f>
        <v>1249555</v>
      </c>
      <c r="I10" s="21">
        <f t="shared" ref="I10:J10" si="9">D65</f>
        <v>70857</v>
      </c>
      <c r="J10" s="21">
        <f t="shared" si="9"/>
        <v>2662</v>
      </c>
      <c r="K10" s="11">
        <v>3.79</v>
      </c>
      <c r="L10" s="11">
        <f t="shared" si="2"/>
        <v>0.21491493371640305</v>
      </c>
      <c r="M10" s="11">
        <f t="shared" si="3"/>
        <v>8.074058364777861E-3</v>
      </c>
    </row>
    <row r="11" spans="1:13" x14ac:dyDescent="0.25">
      <c r="A11" s="17">
        <v>2003</v>
      </c>
      <c r="B11" s="18" t="s">
        <v>11</v>
      </c>
      <c r="C11" s="19">
        <v>233813</v>
      </c>
      <c r="D11" s="13">
        <f>'[11]T 12'!$D$47+'[11]T 12'!$D$48</f>
        <v>14537</v>
      </c>
      <c r="E11" s="19">
        <v>14537</v>
      </c>
      <c r="G11" s="9">
        <v>2010</v>
      </c>
      <c r="H11" s="21">
        <f>C73</f>
        <v>1247323</v>
      </c>
      <c r="I11" s="21">
        <f t="shared" ref="I11:J11" si="10">D73</f>
        <v>72538</v>
      </c>
      <c r="J11" s="21">
        <f t="shared" si="10"/>
        <v>2720</v>
      </c>
      <c r="K11" s="11">
        <v>12.27</v>
      </c>
      <c r="L11" s="11">
        <f t="shared" si="2"/>
        <v>0.71356117060296331</v>
      </c>
      <c r="M11" s="11">
        <f t="shared" si="3"/>
        <v>2.6756822410875132E-2</v>
      </c>
    </row>
    <row r="12" spans="1:13" x14ac:dyDescent="0.25">
      <c r="A12" s="17">
        <v>2003</v>
      </c>
      <c r="B12" s="18" t="s">
        <v>12</v>
      </c>
      <c r="C12" s="19">
        <v>83717</v>
      </c>
      <c r="D12" s="19" t="s">
        <v>13</v>
      </c>
      <c r="E12" s="19" t="s">
        <v>13</v>
      </c>
      <c r="G12" s="9">
        <v>2011</v>
      </c>
      <c r="H12" s="21">
        <f>C81</f>
        <v>1117554</v>
      </c>
      <c r="I12" s="21">
        <f t="shared" ref="I12:J12" si="11">D81</f>
        <v>64006</v>
      </c>
      <c r="J12" s="21">
        <f t="shared" si="11"/>
        <v>4085</v>
      </c>
      <c r="K12" s="11">
        <v>6.91</v>
      </c>
      <c r="L12" s="11">
        <f t="shared" si="2"/>
        <v>0.39575846894199296</v>
      </c>
      <c r="M12" s="11">
        <f t="shared" si="3"/>
        <v>2.5258153073587499E-2</v>
      </c>
    </row>
    <row r="13" spans="1:13" x14ac:dyDescent="0.25">
      <c r="A13" s="17">
        <v>2003</v>
      </c>
      <c r="B13" s="18" t="s">
        <v>14</v>
      </c>
      <c r="C13" s="19">
        <v>95303</v>
      </c>
      <c r="D13" s="13">
        <f>'[11]T 19'!$D$47</f>
        <v>642</v>
      </c>
      <c r="E13" s="19" t="s">
        <v>13</v>
      </c>
      <c r="G13" s="9">
        <v>2012</v>
      </c>
      <c r="H13" s="21">
        <f>C89</f>
        <v>1205938.3459460447</v>
      </c>
      <c r="I13" s="21">
        <f t="shared" ref="I13:J13" si="12">D89</f>
        <v>77255.969075495159</v>
      </c>
      <c r="J13" s="21">
        <f t="shared" si="12"/>
        <v>4492.4681785527464</v>
      </c>
      <c r="K13" s="11">
        <v>4.53</v>
      </c>
      <c r="L13" s="11">
        <f t="shared" si="2"/>
        <v>0.29020516769242133</v>
      </c>
      <c r="M13" s="11">
        <f t="shared" si="3"/>
        <v>1.6875556629620987E-2</v>
      </c>
    </row>
    <row r="14" spans="1:13" x14ac:dyDescent="0.25">
      <c r="A14" s="17">
        <v>2003</v>
      </c>
      <c r="B14" s="18" t="s">
        <v>15</v>
      </c>
      <c r="C14" s="19">
        <v>357564</v>
      </c>
      <c r="D14" s="13">
        <f>'[11]T 22'!$D$33</f>
        <v>17888</v>
      </c>
      <c r="E14" s="19" t="s">
        <v>13</v>
      </c>
      <c r="G14" s="9">
        <v>2013</v>
      </c>
      <c r="H14" s="21">
        <f>C97</f>
        <v>1227916.2277532804</v>
      </c>
      <c r="I14" s="21">
        <f t="shared" ref="I14:J14" si="13">D97</f>
        <v>90611.878086285258</v>
      </c>
      <c r="J14" s="21">
        <f t="shared" si="13"/>
        <v>3730.6463731022423</v>
      </c>
      <c r="K14" s="11">
        <v>2.4300000000000002</v>
      </c>
      <c r="L14" s="11">
        <f t="shared" si="2"/>
        <v>0.17931749640001851</v>
      </c>
      <c r="M14" s="11">
        <f t="shared" si="3"/>
        <v>7.3828087631234831E-3</v>
      </c>
    </row>
    <row r="15" spans="1:13" x14ac:dyDescent="0.25">
      <c r="A15" s="17">
        <v>2003</v>
      </c>
      <c r="B15" s="18" t="s">
        <v>16</v>
      </c>
      <c r="C15" s="19">
        <v>263680</v>
      </c>
      <c r="D15" s="13">
        <f>'[11]T 31'!$D$47+'[11]T 31'!$D$48</f>
        <v>45101</v>
      </c>
      <c r="E15" s="19" t="s">
        <v>13</v>
      </c>
      <c r="G15" s="9">
        <v>2014</v>
      </c>
      <c r="H15" s="43">
        <f>C105</f>
        <v>1314900.6033531111</v>
      </c>
      <c r="I15" s="43">
        <f t="shared" ref="I15:J15" si="14">D105</f>
        <v>99879.351210750014</v>
      </c>
      <c r="J15" s="43">
        <f t="shared" si="14"/>
        <v>6470.8526978499995</v>
      </c>
      <c r="K15" s="11">
        <v>4.45</v>
      </c>
      <c r="L15" s="11">
        <f t="shared" si="2"/>
        <v>0.33802031252736359</v>
      </c>
      <c r="M15" s="11">
        <f t="shared" si="3"/>
        <v>2.1899217653411969E-2</v>
      </c>
    </row>
    <row r="16" spans="1:13" x14ac:dyDescent="0.25">
      <c r="A16" s="17">
        <v>2003</v>
      </c>
      <c r="B16" s="18" t="s">
        <v>17</v>
      </c>
      <c r="C16" s="19">
        <v>50942</v>
      </c>
      <c r="D16" s="19" t="s">
        <v>13</v>
      </c>
      <c r="E16" s="19" t="s">
        <v>13</v>
      </c>
      <c r="G16" s="9">
        <v>2015</v>
      </c>
      <c r="H16" s="43">
        <f>C113</f>
        <v>1372991.8520129472</v>
      </c>
      <c r="I16" s="43">
        <f t="shared" ref="I16:J16" si="15">D113</f>
        <v>119621.05638988405</v>
      </c>
      <c r="J16" s="43">
        <f t="shared" si="15"/>
        <v>3702.8477474320339</v>
      </c>
      <c r="K16" s="11">
        <v>11.98</v>
      </c>
      <c r="L16" s="11">
        <f t="shared" si="2"/>
        <v>1.0437500072923209</v>
      </c>
      <c r="M16" s="11">
        <f t="shared" si="3"/>
        <v>3.2309089051911911E-2</v>
      </c>
    </row>
    <row r="17" spans="1:13" x14ac:dyDescent="0.25">
      <c r="A17" s="17">
        <v>2003</v>
      </c>
      <c r="B17" s="20" t="s">
        <v>18</v>
      </c>
      <c r="C17" s="10">
        <v>1085019</v>
      </c>
      <c r="D17" s="12">
        <f>SUM(D11:D16)</f>
        <v>78168</v>
      </c>
      <c r="E17" s="10">
        <v>14537</v>
      </c>
      <c r="G17" s="9">
        <v>2016</v>
      </c>
      <c r="H17" s="44">
        <f>C121</f>
        <v>1221126.2774693575</v>
      </c>
      <c r="I17" s="44">
        <f t="shared" ref="I17:J17" si="16">D121</f>
        <v>117278.04485442361</v>
      </c>
      <c r="J17" s="44">
        <f t="shared" si="16"/>
        <v>4595.8997169047789</v>
      </c>
      <c r="K17" s="11">
        <v>12.36</v>
      </c>
      <c r="L17" s="11">
        <f t="shared" si="2"/>
        <v>1.1870653028650844</v>
      </c>
      <c r="M17" s="11">
        <f t="shared" si="3"/>
        <v>4.6518792977467902E-2</v>
      </c>
    </row>
    <row r="18" spans="1:13" x14ac:dyDescent="0.25">
      <c r="A18" s="17">
        <v>2003</v>
      </c>
      <c r="B18" s="20" t="s">
        <v>19</v>
      </c>
      <c r="C18" s="22">
        <v>1</v>
      </c>
      <c r="D18" s="22">
        <f>D17/C17</f>
        <v>7.204297804923232E-2</v>
      </c>
      <c r="E18" s="22">
        <v>1.34E-2</v>
      </c>
      <c r="G18" s="9">
        <v>2017</v>
      </c>
      <c r="H18" s="44">
        <f>C129</f>
        <v>1245873.4797531955</v>
      </c>
      <c r="I18" s="44">
        <f t="shared" ref="I18:J18" si="17">D129</f>
        <v>112537.11631636889</v>
      </c>
      <c r="J18" s="44">
        <f t="shared" si="17"/>
        <v>4226.1859019243248</v>
      </c>
      <c r="K18" s="11"/>
      <c r="L18" s="11">
        <f t="shared" si="2"/>
        <v>0</v>
      </c>
      <c r="M18" s="11">
        <f t="shared" si="3"/>
        <v>0</v>
      </c>
    </row>
    <row r="19" spans="1:13" x14ac:dyDescent="0.25">
      <c r="A19" s="17">
        <v>2004</v>
      </c>
      <c r="B19" s="18" t="s">
        <v>11</v>
      </c>
      <c r="C19" s="19">
        <v>226521</v>
      </c>
      <c r="D19" s="13">
        <f>'[12]T 12'!$D$48+'[12]T 12'!$D$49</f>
        <v>13530</v>
      </c>
      <c r="E19" s="19">
        <v>13530</v>
      </c>
      <c r="I19" s="24"/>
      <c r="J19" s="24"/>
    </row>
    <row r="20" spans="1:13" x14ac:dyDescent="0.25">
      <c r="A20" s="17">
        <v>2004</v>
      </c>
      <c r="B20" s="18" t="s">
        <v>12</v>
      </c>
      <c r="C20" s="19">
        <v>92148</v>
      </c>
      <c r="D20" s="19" t="s">
        <v>13</v>
      </c>
      <c r="E20" s="19" t="s">
        <v>13</v>
      </c>
      <c r="J20" s="25"/>
    </row>
    <row r="21" spans="1:13" x14ac:dyDescent="0.25">
      <c r="A21" s="17">
        <v>2004</v>
      </c>
      <c r="B21" s="18" t="s">
        <v>14</v>
      </c>
      <c r="C21" s="19">
        <v>125943</v>
      </c>
      <c r="D21" s="13">
        <f>'[12]T 19'!$D$48</f>
        <v>842</v>
      </c>
      <c r="E21" s="19" t="s">
        <v>13</v>
      </c>
    </row>
    <row r="22" spans="1:13" x14ac:dyDescent="0.25">
      <c r="A22" s="17">
        <v>2004</v>
      </c>
      <c r="B22" s="18" t="s">
        <v>15</v>
      </c>
      <c r="C22" s="19">
        <v>421548</v>
      </c>
      <c r="D22" s="13">
        <f>'[12]T 22'!$D$48</f>
        <v>19846</v>
      </c>
      <c r="E22" s="19" t="s">
        <v>13</v>
      </c>
      <c r="J22" s="25"/>
    </row>
    <row r="23" spans="1:13" x14ac:dyDescent="0.25">
      <c r="A23" s="17">
        <v>2004</v>
      </c>
      <c r="B23" s="18" t="s">
        <v>16</v>
      </c>
      <c r="C23" s="19">
        <v>301688</v>
      </c>
      <c r="D23" s="13">
        <f>'[12]T 31'!$D$48+'[12]T 31'!$D$49</f>
        <v>55201</v>
      </c>
      <c r="E23" s="19" t="s">
        <v>13</v>
      </c>
    </row>
    <row r="24" spans="1:13" x14ac:dyDescent="0.25">
      <c r="A24" s="17">
        <v>2004</v>
      </c>
      <c r="B24" s="18" t="s">
        <v>17</v>
      </c>
      <c r="C24" s="19">
        <v>57743</v>
      </c>
      <c r="D24" s="19" t="s">
        <v>13</v>
      </c>
      <c r="E24" s="19" t="s">
        <v>13</v>
      </c>
    </row>
    <row r="25" spans="1:13" x14ac:dyDescent="0.25">
      <c r="A25" s="17">
        <v>2004</v>
      </c>
      <c r="B25" s="20" t="s">
        <v>18</v>
      </c>
      <c r="C25" s="10">
        <v>1225591</v>
      </c>
      <c r="D25" s="12">
        <f>SUM(D19:D24)</f>
        <v>89419</v>
      </c>
      <c r="E25" s="10">
        <v>13530</v>
      </c>
    </row>
    <row r="26" spans="1:13" x14ac:dyDescent="0.25">
      <c r="A26" s="17">
        <v>2004</v>
      </c>
      <c r="B26" s="20" t="s">
        <v>19</v>
      </c>
      <c r="C26" s="22">
        <v>1</v>
      </c>
      <c r="D26" s="22">
        <f>D25/C25</f>
        <v>7.2959902610250885E-2</v>
      </c>
      <c r="E26" s="22">
        <v>1.0999999999999999E-2</v>
      </c>
    </row>
    <row r="27" spans="1:13" x14ac:dyDescent="0.25">
      <c r="A27" s="17">
        <v>2005</v>
      </c>
      <c r="B27" s="18" t="s">
        <v>11</v>
      </c>
      <c r="C27" s="19">
        <v>221085</v>
      </c>
      <c r="D27" s="13">
        <f>'[13]T 12'!$D$48+'[13]T 12'!$D$49</f>
        <v>12679</v>
      </c>
      <c r="E27" s="19">
        <v>12679</v>
      </c>
    </row>
    <row r="28" spans="1:13" x14ac:dyDescent="0.25">
      <c r="A28" s="17">
        <v>2005</v>
      </c>
      <c r="B28" s="18" t="s">
        <v>12</v>
      </c>
      <c r="C28" s="19">
        <v>93930</v>
      </c>
      <c r="D28" s="19" t="s">
        <v>13</v>
      </c>
      <c r="E28" s="19" t="s">
        <v>13</v>
      </c>
    </row>
    <row r="29" spans="1:13" x14ac:dyDescent="0.25">
      <c r="A29" s="17">
        <v>2005</v>
      </c>
      <c r="B29" s="18" t="s">
        <v>14</v>
      </c>
      <c r="C29" s="19">
        <v>140562</v>
      </c>
      <c r="D29" s="13">
        <f>'[13]T 19'!$D$48</f>
        <v>923</v>
      </c>
      <c r="E29" s="19" t="s">
        <v>13</v>
      </c>
    </row>
    <row r="30" spans="1:13" x14ac:dyDescent="0.25">
      <c r="A30" s="17">
        <v>2005</v>
      </c>
      <c r="B30" s="18" t="s">
        <v>15</v>
      </c>
      <c r="C30" s="19">
        <v>377300</v>
      </c>
      <c r="D30" s="13">
        <f>'[13]T 22'!$D$48</f>
        <v>16917</v>
      </c>
      <c r="E30" s="19" t="s">
        <v>13</v>
      </c>
    </row>
    <row r="31" spans="1:13" x14ac:dyDescent="0.25">
      <c r="A31" s="17">
        <v>2005</v>
      </c>
      <c r="B31" s="18" t="s">
        <v>16</v>
      </c>
      <c r="C31" s="19">
        <v>263388</v>
      </c>
      <c r="D31" s="13">
        <f>'[13]T 31'!$D$48+'[13]T 31'!$D$49</f>
        <v>55496</v>
      </c>
      <c r="E31" s="19" t="s">
        <v>13</v>
      </c>
    </row>
    <row r="32" spans="1:13" x14ac:dyDescent="0.25">
      <c r="A32" s="17">
        <v>2005</v>
      </c>
      <c r="B32" s="18" t="s">
        <v>17</v>
      </c>
      <c r="C32" s="19">
        <v>48654</v>
      </c>
      <c r="D32" s="13"/>
      <c r="E32" s="19" t="s">
        <v>13</v>
      </c>
    </row>
    <row r="33" spans="1:5" x14ac:dyDescent="0.25">
      <c r="A33" s="17">
        <v>2005</v>
      </c>
      <c r="B33" s="20" t="s">
        <v>18</v>
      </c>
      <c r="C33" s="10">
        <v>1144919</v>
      </c>
      <c r="D33" s="12">
        <f>SUM(D27:D32)</f>
        <v>86015</v>
      </c>
      <c r="E33" s="10">
        <v>12679</v>
      </c>
    </row>
    <row r="34" spans="1:5" x14ac:dyDescent="0.25">
      <c r="A34" s="17">
        <v>2005</v>
      </c>
      <c r="B34" s="20" t="s">
        <v>19</v>
      </c>
      <c r="C34" s="22">
        <v>1</v>
      </c>
      <c r="D34" s="22">
        <f>D33/C33</f>
        <v>7.5127585444909203E-2</v>
      </c>
      <c r="E34" s="22">
        <v>1.11E-2</v>
      </c>
    </row>
    <row r="35" spans="1:5" x14ac:dyDescent="0.25">
      <c r="A35" s="17">
        <v>2006</v>
      </c>
      <c r="B35" s="18" t="s">
        <v>11</v>
      </c>
      <c r="C35" s="19">
        <v>209350</v>
      </c>
      <c r="D35" s="13">
        <f>'[14]T 12'!$D$48+'[14]T 12'!$D$49</f>
        <v>7661</v>
      </c>
      <c r="E35" s="19">
        <v>7661</v>
      </c>
    </row>
    <row r="36" spans="1:5" x14ac:dyDescent="0.25">
      <c r="A36" s="17">
        <v>2006</v>
      </c>
      <c r="B36" s="18" t="s">
        <v>12</v>
      </c>
      <c r="C36" s="19">
        <v>91136</v>
      </c>
      <c r="D36" s="19" t="s">
        <v>13</v>
      </c>
      <c r="E36" s="19" t="s">
        <v>13</v>
      </c>
    </row>
    <row r="37" spans="1:5" x14ac:dyDescent="0.25">
      <c r="A37" s="17">
        <v>2006</v>
      </c>
      <c r="B37" s="18" t="s">
        <v>14</v>
      </c>
      <c r="C37" s="19">
        <v>143348</v>
      </c>
      <c r="D37" s="13">
        <f>'[14]T 19'!$D$48</f>
        <v>1010</v>
      </c>
      <c r="E37" s="19" t="s">
        <v>13</v>
      </c>
    </row>
    <row r="38" spans="1:5" x14ac:dyDescent="0.25">
      <c r="A38" s="17">
        <v>2006</v>
      </c>
      <c r="B38" s="18" t="s">
        <v>15</v>
      </c>
      <c r="C38" s="19">
        <v>357558</v>
      </c>
      <c r="D38" s="13">
        <f>'[14]T 22'!$D$48</f>
        <v>14921</v>
      </c>
      <c r="E38" s="19" t="s">
        <v>13</v>
      </c>
    </row>
    <row r="39" spans="1:5" x14ac:dyDescent="0.25">
      <c r="A39" s="17">
        <v>2006</v>
      </c>
      <c r="B39" s="18" t="s">
        <v>16</v>
      </c>
      <c r="C39" s="19">
        <v>288706</v>
      </c>
      <c r="D39" s="13">
        <f>'[14]T 31'!$D$48+'[14]T 31'!$D$49</f>
        <v>60071</v>
      </c>
      <c r="E39" s="19" t="s">
        <v>20</v>
      </c>
    </row>
    <row r="40" spans="1:5" x14ac:dyDescent="0.25">
      <c r="A40" s="17">
        <v>2006</v>
      </c>
      <c r="B40" s="18" t="s">
        <v>17</v>
      </c>
      <c r="C40" s="19">
        <v>51713</v>
      </c>
      <c r="D40" s="19" t="s">
        <v>13</v>
      </c>
      <c r="E40" s="19" t="s">
        <v>13</v>
      </c>
    </row>
    <row r="41" spans="1:5" x14ac:dyDescent="0.25">
      <c r="A41" s="17">
        <v>2006</v>
      </c>
      <c r="B41" s="20" t="s">
        <v>18</v>
      </c>
      <c r="C41" s="10">
        <v>1141811</v>
      </c>
      <c r="D41" s="12">
        <f>SUM(D35:D40)</f>
        <v>83663</v>
      </c>
      <c r="E41" s="10">
        <v>7661</v>
      </c>
    </row>
    <row r="42" spans="1:5" x14ac:dyDescent="0.25">
      <c r="A42" s="17">
        <v>2006</v>
      </c>
      <c r="B42" s="20" t="s">
        <v>19</v>
      </c>
      <c r="C42" s="22">
        <v>1</v>
      </c>
      <c r="D42" s="22">
        <f>D41/C41</f>
        <v>7.3272196536904963E-2</v>
      </c>
      <c r="E42" s="22">
        <v>6.7000000000000002E-3</v>
      </c>
    </row>
    <row r="43" spans="1:5" x14ac:dyDescent="0.25">
      <c r="A43" s="17">
        <v>2007</v>
      </c>
      <c r="B43" s="18" t="s">
        <v>11</v>
      </c>
      <c r="C43" s="19">
        <v>197410</v>
      </c>
      <c r="D43" s="13">
        <f>'[15]T 12'!$D$45+'[15]T 12'!$D$46</f>
        <v>7883</v>
      </c>
      <c r="E43" s="19">
        <v>7883</v>
      </c>
    </row>
    <row r="44" spans="1:5" x14ac:dyDescent="0.25">
      <c r="A44" s="17">
        <v>2007</v>
      </c>
      <c r="B44" s="18" t="s">
        <v>12</v>
      </c>
      <c r="C44" s="19">
        <v>96817</v>
      </c>
      <c r="D44" s="19" t="s">
        <v>13</v>
      </c>
      <c r="E44" s="19" t="s">
        <v>13</v>
      </c>
    </row>
    <row r="45" spans="1:5" x14ac:dyDescent="0.25">
      <c r="A45" s="17">
        <v>2007</v>
      </c>
      <c r="B45" s="18" t="s">
        <v>14</v>
      </c>
      <c r="C45" s="19">
        <v>145255</v>
      </c>
      <c r="D45" s="13">
        <f>'[15]T 19'!$D$45</f>
        <v>1014</v>
      </c>
      <c r="E45" s="19" t="s">
        <v>13</v>
      </c>
    </row>
    <row r="46" spans="1:5" x14ac:dyDescent="0.25">
      <c r="A46" s="17">
        <v>2007</v>
      </c>
      <c r="B46" s="18" t="s">
        <v>15</v>
      </c>
      <c r="C46" s="19">
        <v>398151</v>
      </c>
      <c r="D46" s="13">
        <f>'[15]T 22'!$D$45</f>
        <v>12752</v>
      </c>
      <c r="E46" s="19" t="s">
        <v>13</v>
      </c>
    </row>
    <row r="47" spans="1:5" x14ac:dyDescent="0.25">
      <c r="A47" s="17">
        <v>2007</v>
      </c>
      <c r="B47" s="18" t="s">
        <v>16</v>
      </c>
      <c r="C47" s="19">
        <v>323508</v>
      </c>
      <c r="D47" s="13">
        <f>'[15]T 31'!$D$45+'[15]T 31'!$D$46</f>
        <v>56474</v>
      </c>
      <c r="E47" s="19" t="s">
        <v>13</v>
      </c>
    </row>
    <row r="48" spans="1:5" x14ac:dyDescent="0.25">
      <c r="A48" s="17">
        <v>2007</v>
      </c>
      <c r="B48" s="18" t="s">
        <v>17</v>
      </c>
      <c r="C48" s="19">
        <v>46635</v>
      </c>
      <c r="D48" s="19" t="s">
        <v>13</v>
      </c>
      <c r="E48" s="19" t="s">
        <v>13</v>
      </c>
    </row>
    <row r="49" spans="1:5" x14ac:dyDescent="0.25">
      <c r="A49" s="17">
        <v>2007</v>
      </c>
      <c r="B49" s="20" t="s">
        <v>18</v>
      </c>
      <c r="C49" s="10">
        <v>1207776</v>
      </c>
      <c r="D49" s="12">
        <f>SUM(D43:D48)</f>
        <v>78123</v>
      </c>
      <c r="E49" s="10">
        <v>7883</v>
      </c>
    </row>
    <row r="50" spans="1:5" x14ac:dyDescent="0.25">
      <c r="A50" s="17">
        <v>2007</v>
      </c>
      <c r="B50" s="20" t="s">
        <v>19</v>
      </c>
      <c r="C50" s="22">
        <v>1</v>
      </c>
      <c r="D50" s="22">
        <f>D49/C49</f>
        <v>6.4683351879818773E-2</v>
      </c>
      <c r="E50" s="22">
        <v>6.4999999999999997E-3</v>
      </c>
    </row>
    <row r="51" spans="1:5" x14ac:dyDescent="0.25">
      <c r="A51" s="17">
        <v>2008</v>
      </c>
      <c r="B51" s="18" t="s">
        <v>11</v>
      </c>
      <c r="C51" s="19">
        <v>215521</v>
      </c>
      <c r="D51" s="13">
        <f>'[16]T 12'!$D$46+'[16]T 12'!$D$47</f>
        <v>11552</v>
      </c>
      <c r="E51" s="19">
        <v>11552</v>
      </c>
    </row>
    <row r="52" spans="1:5" x14ac:dyDescent="0.25">
      <c r="A52" s="17">
        <v>2008</v>
      </c>
      <c r="B52" s="18" t="s">
        <v>12</v>
      </c>
      <c r="C52" s="19">
        <v>97165</v>
      </c>
      <c r="D52" s="19" t="s">
        <v>13</v>
      </c>
      <c r="E52" s="19" t="s">
        <v>13</v>
      </c>
    </row>
    <row r="53" spans="1:5" x14ac:dyDescent="0.25">
      <c r="A53" s="17">
        <v>2008</v>
      </c>
      <c r="B53" s="18" t="s">
        <v>14</v>
      </c>
      <c r="C53" s="19">
        <v>149501</v>
      </c>
      <c r="D53" s="13">
        <f>'[16]T 19'!$D$46</f>
        <v>1510</v>
      </c>
      <c r="E53" s="19" t="s">
        <v>13</v>
      </c>
    </row>
    <row r="54" spans="1:5" x14ac:dyDescent="0.25">
      <c r="A54" s="17">
        <v>2008</v>
      </c>
      <c r="B54" s="18" t="s">
        <v>15</v>
      </c>
      <c r="C54" s="19">
        <v>354841</v>
      </c>
      <c r="D54" s="13">
        <f>'[16]T 22'!$D$46</f>
        <v>13535</v>
      </c>
      <c r="E54" s="19" t="s">
        <v>13</v>
      </c>
    </row>
    <row r="55" spans="1:5" x14ac:dyDescent="0.25">
      <c r="A55" s="17">
        <v>2008</v>
      </c>
      <c r="B55" s="18" t="s">
        <v>16</v>
      </c>
      <c r="C55" s="19">
        <v>286476</v>
      </c>
      <c r="D55" s="13">
        <f>'[16]T 31'!$D$46+'[16]T 31'!$D$47</f>
        <v>45586</v>
      </c>
      <c r="E55" s="19">
        <v>4203</v>
      </c>
    </row>
    <row r="56" spans="1:5" x14ac:dyDescent="0.25">
      <c r="A56" s="17">
        <v>2008</v>
      </c>
      <c r="B56" s="18" t="s">
        <v>17</v>
      </c>
      <c r="C56" s="19">
        <v>43429</v>
      </c>
      <c r="D56" s="19" t="s">
        <v>13</v>
      </c>
      <c r="E56" s="19" t="s">
        <v>13</v>
      </c>
    </row>
    <row r="57" spans="1:5" x14ac:dyDescent="0.25">
      <c r="A57" s="17">
        <v>2008</v>
      </c>
      <c r="B57" s="20" t="s">
        <v>18</v>
      </c>
      <c r="C57" s="10">
        <v>1146933</v>
      </c>
      <c r="D57" s="12">
        <f>SUM(D51:D56)</f>
        <v>72183</v>
      </c>
      <c r="E57" s="10">
        <v>15755</v>
      </c>
    </row>
    <row r="58" spans="1:5" x14ac:dyDescent="0.25">
      <c r="A58" s="17">
        <v>2008</v>
      </c>
      <c r="B58" s="20" t="s">
        <v>19</v>
      </c>
      <c r="C58" s="22">
        <v>1</v>
      </c>
      <c r="D58" s="22">
        <f>D57/C57</f>
        <v>6.2935672789953725E-2</v>
      </c>
      <c r="E58" s="22">
        <v>1.37E-2</v>
      </c>
    </row>
    <row r="59" spans="1:5" x14ac:dyDescent="0.25">
      <c r="A59" s="17">
        <v>2009</v>
      </c>
      <c r="B59" s="18" t="s">
        <v>11</v>
      </c>
      <c r="C59" s="19">
        <v>216115</v>
      </c>
      <c r="D59" s="13">
        <f>'[1]T 12'!$D$48+'[1]T 12'!$D$49</f>
        <v>8635</v>
      </c>
      <c r="E59" s="26">
        <f>'[1]T 12'!$D$50</f>
        <v>88</v>
      </c>
    </row>
    <row r="60" spans="1:5" x14ac:dyDescent="0.25">
      <c r="A60" s="17">
        <v>2009</v>
      </c>
      <c r="B60" s="18" t="s">
        <v>12</v>
      </c>
      <c r="C60" s="19">
        <v>106825</v>
      </c>
      <c r="D60" s="19" t="s">
        <v>13</v>
      </c>
      <c r="E60" s="19" t="s">
        <v>13</v>
      </c>
    </row>
    <row r="61" spans="1:5" x14ac:dyDescent="0.25">
      <c r="A61" s="17">
        <v>2009</v>
      </c>
      <c r="B61" s="18" t="s">
        <v>14</v>
      </c>
      <c r="C61" s="19">
        <v>195550</v>
      </c>
      <c r="D61" s="13">
        <f>'[1]T 19'!$D$48</f>
        <v>1232</v>
      </c>
      <c r="E61" s="19" t="s">
        <v>13</v>
      </c>
    </row>
    <row r="62" spans="1:5" x14ac:dyDescent="0.25">
      <c r="A62" s="17">
        <v>2009</v>
      </c>
      <c r="B62" s="18" t="s">
        <v>15</v>
      </c>
      <c r="C62" s="19">
        <v>394813</v>
      </c>
      <c r="D62" s="13">
        <f>'[1]T 22'!$D$48</f>
        <v>14244</v>
      </c>
      <c r="E62" s="19" t="s">
        <v>13</v>
      </c>
    </row>
    <row r="63" spans="1:5" x14ac:dyDescent="0.25">
      <c r="A63" s="17">
        <v>2009</v>
      </c>
      <c r="B63" s="18" t="s">
        <v>16</v>
      </c>
      <c r="C63" s="19">
        <v>287253</v>
      </c>
      <c r="D63" s="13">
        <f>'[1]T 31'!$D$47+'[1]T 31'!$D$48</f>
        <v>46746</v>
      </c>
      <c r="E63" s="19">
        <v>2574</v>
      </c>
    </row>
    <row r="64" spans="1:5" x14ac:dyDescent="0.25">
      <c r="A64" s="17">
        <v>2009</v>
      </c>
      <c r="B64" s="18" t="s">
        <v>17</v>
      </c>
      <c r="C64" s="19">
        <v>48999</v>
      </c>
      <c r="D64" s="19" t="s">
        <v>21</v>
      </c>
      <c r="E64" s="19" t="s">
        <v>21</v>
      </c>
    </row>
    <row r="65" spans="1:5" x14ac:dyDescent="0.25">
      <c r="A65" s="17">
        <v>2009</v>
      </c>
      <c r="B65" s="20" t="s">
        <v>18</v>
      </c>
      <c r="C65" s="10">
        <v>1249555</v>
      </c>
      <c r="D65" s="12">
        <f>SUM(D59:D64)</f>
        <v>70857</v>
      </c>
      <c r="E65" s="12">
        <f>SUM(E59:E64)</f>
        <v>2662</v>
      </c>
    </row>
    <row r="66" spans="1:5" x14ac:dyDescent="0.25">
      <c r="A66" s="17">
        <v>2009</v>
      </c>
      <c r="B66" s="20" t="s">
        <v>19</v>
      </c>
      <c r="C66" s="22">
        <v>1</v>
      </c>
      <c r="D66" s="22">
        <f>D65/C65</f>
        <v>5.6705787260264658E-2</v>
      </c>
      <c r="E66" s="22">
        <f>E65/C65</f>
        <v>2.1303584075931031E-3</v>
      </c>
    </row>
    <row r="67" spans="1:5" x14ac:dyDescent="0.25">
      <c r="A67" s="17">
        <v>2010</v>
      </c>
      <c r="B67" s="18" t="s">
        <v>11</v>
      </c>
      <c r="C67" s="19">
        <v>215647</v>
      </c>
      <c r="D67" s="13">
        <f>'[2]T 12'!$D$48+'[2]T 12'!$D$49</f>
        <v>9069</v>
      </c>
      <c r="E67" s="27">
        <f>'[2]T 12'!$D$50</f>
        <v>83</v>
      </c>
    </row>
    <row r="68" spans="1:5" x14ac:dyDescent="0.25">
      <c r="A68" s="17">
        <v>2010</v>
      </c>
      <c r="B68" s="18" t="s">
        <v>12</v>
      </c>
      <c r="C68" s="19">
        <v>106928</v>
      </c>
      <c r="D68" s="19" t="s">
        <v>13</v>
      </c>
      <c r="E68" s="19" t="s">
        <v>13</v>
      </c>
    </row>
    <row r="69" spans="1:5" x14ac:dyDescent="0.25">
      <c r="A69" s="17">
        <v>2010</v>
      </c>
      <c r="B69" s="18" t="s">
        <v>14</v>
      </c>
      <c r="C69" s="19">
        <v>193502</v>
      </c>
      <c r="D69" s="13">
        <f>'[2]T 19'!$D$48</f>
        <v>1032</v>
      </c>
      <c r="E69" s="19" t="s">
        <v>13</v>
      </c>
    </row>
    <row r="70" spans="1:5" x14ac:dyDescent="0.25">
      <c r="A70" s="17">
        <v>2010</v>
      </c>
      <c r="B70" s="18" t="s">
        <v>15</v>
      </c>
      <c r="C70" s="19">
        <v>393137</v>
      </c>
      <c r="D70" s="13">
        <f>'[2]T 22'!$D$48</f>
        <v>13524</v>
      </c>
      <c r="E70" s="19">
        <v>63</v>
      </c>
    </row>
    <row r="71" spans="1:5" x14ac:dyDescent="0.25">
      <c r="A71" s="17">
        <v>2010</v>
      </c>
      <c r="B71" s="18" t="s">
        <v>16</v>
      </c>
      <c r="C71" s="19">
        <v>293864</v>
      </c>
      <c r="D71" s="13">
        <f>'[2]T 31'!$D$47+'[2]T 31'!$D$48</f>
        <v>48913</v>
      </c>
      <c r="E71" s="19">
        <f>'[2]T 31'!$D$49+'[2]T 31'!$D$50</f>
        <v>2574</v>
      </c>
    </row>
    <row r="72" spans="1:5" x14ac:dyDescent="0.25">
      <c r="A72" s="17">
        <v>2010</v>
      </c>
      <c r="B72" s="18" t="s">
        <v>17</v>
      </c>
      <c r="C72" s="19">
        <v>44245</v>
      </c>
      <c r="D72" s="19" t="s">
        <v>13</v>
      </c>
      <c r="E72" s="19" t="s">
        <v>13</v>
      </c>
    </row>
    <row r="73" spans="1:5" x14ac:dyDescent="0.25">
      <c r="A73" s="17">
        <v>2010</v>
      </c>
      <c r="B73" s="20" t="s">
        <v>18</v>
      </c>
      <c r="C73" s="10">
        <v>1247323</v>
      </c>
      <c r="D73" s="13">
        <f>SUM(D67:D72)</f>
        <v>72538</v>
      </c>
      <c r="E73" s="13">
        <f>SUM(E67:E72)</f>
        <v>2720</v>
      </c>
    </row>
    <row r="74" spans="1:5" x14ac:dyDescent="0.25">
      <c r="A74" s="17">
        <v>2010</v>
      </c>
      <c r="B74" s="20" t="s">
        <v>19</v>
      </c>
      <c r="C74" s="22">
        <v>1</v>
      </c>
      <c r="D74" s="22">
        <f>D73/C73</f>
        <v>5.8154944629418365E-2</v>
      </c>
      <c r="E74" s="22">
        <f>E73/C73</f>
        <v>2.1806701231357074E-3</v>
      </c>
    </row>
    <row r="75" spans="1:5" x14ac:dyDescent="0.25">
      <c r="A75" s="17">
        <v>2011</v>
      </c>
      <c r="B75" s="18" t="s">
        <v>11</v>
      </c>
      <c r="C75" s="28">
        <f>'[3]T 12'!$D$10</f>
        <v>191973</v>
      </c>
      <c r="D75" s="19">
        <f>'[3]T 12'!$D$49+'[3]T 12'!$D$50</f>
        <v>7104</v>
      </c>
      <c r="E75" s="26">
        <f>'[3]T 12'!$D$51</f>
        <v>155</v>
      </c>
    </row>
    <row r="76" spans="1:5" x14ac:dyDescent="0.25">
      <c r="A76" s="17">
        <v>2011</v>
      </c>
      <c r="B76" s="18" t="s">
        <v>12</v>
      </c>
      <c r="C76" s="28">
        <f>'[3]T 15'!$D$10</f>
        <v>86455</v>
      </c>
      <c r="D76" s="19" t="s">
        <v>13</v>
      </c>
      <c r="E76" s="19" t="s">
        <v>13</v>
      </c>
    </row>
    <row r="77" spans="1:5" x14ac:dyDescent="0.25">
      <c r="A77" s="17">
        <v>2011</v>
      </c>
      <c r="B77" s="18" t="s">
        <v>14</v>
      </c>
      <c r="C77" s="19">
        <f>'[3]T 19'!$D$10</f>
        <v>202651</v>
      </c>
      <c r="D77" s="19">
        <f>'[3]T 19'!$D$49</f>
        <v>938</v>
      </c>
      <c r="E77" s="19"/>
    </row>
    <row r="78" spans="1:5" x14ac:dyDescent="0.25">
      <c r="A78" s="17">
        <v>2011</v>
      </c>
      <c r="B78" s="18" t="s">
        <v>15</v>
      </c>
      <c r="C78" s="19">
        <f>'[3]T 22'!$D$10</f>
        <v>329957</v>
      </c>
      <c r="D78" s="19">
        <f>'[3]T 22'!$D$49</f>
        <v>10443</v>
      </c>
      <c r="E78" s="19"/>
    </row>
    <row r="79" spans="1:5" x14ac:dyDescent="0.25">
      <c r="A79" s="17">
        <v>2011</v>
      </c>
      <c r="B79" s="18" t="s">
        <v>16</v>
      </c>
      <c r="C79" s="19">
        <f>'[3]T 31'!$D$10</f>
        <v>262913</v>
      </c>
      <c r="D79" s="19">
        <f>'[3]T 31'!$D$49+'[3]T 31'!$D$50</f>
        <v>45521</v>
      </c>
      <c r="E79" s="19">
        <f>'[3]T 31'!$D$51+'[3]T 31'!$D$52</f>
        <v>3930</v>
      </c>
    </row>
    <row r="80" spans="1:5" x14ac:dyDescent="0.25">
      <c r="A80" s="17">
        <v>2011</v>
      </c>
      <c r="B80" s="18" t="s">
        <v>17</v>
      </c>
      <c r="C80" s="19">
        <f>'[3]T 34'!$D$10</f>
        <v>43605</v>
      </c>
      <c r="D80" s="19" t="s">
        <v>13</v>
      </c>
      <c r="E80" s="19" t="s">
        <v>13</v>
      </c>
    </row>
    <row r="81" spans="1:5" x14ac:dyDescent="0.25">
      <c r="A81" s="17">
        <v>2011</v>
      </c>
      <c r="B81" s="20" t="s">
        <v>18</v>
      </c>
      <c r="C81" s="10">
        <f>SUM(C75:C80)</f>
        <v>1117554</v>
      </c>
      <c r="D81" s="10">
        <f>SUM(D75:D80)</f>
        <v>64006</v>
      </c>
      <c r="E81" s="10">
        <f>SUM(E75:E80)</f>
        <v>4085</v>
      </c>
    </row>
    <row r="82" spans="1:5" x14ac:dyDescent="0.25">
      <c r="A82" s="17">
        <v>2011</v>
      </c>
      <c r="B82" s="20" t="s">
        <v>19</v>
      </c>
      <c r="C82" s="22">
        <v>1</v>
      </c>
      <c r="D82" s="22">
        <f>D81/C81</f>
        <v>5.7273295071200138E-2</v>
      </c>
      <c r="E82" s="22">
        <f>E81/C81</f>
        <v>3.655304352183429E-3</v>
      </c>
    </row>
    <row r="83" spans="1:5" x14ac:dyDescent="0.25">
      <c r="A83" s="17">
        <v>2012</v>
      </c>
      <c r="B83" s="18" t="s">
        <v>11</v>
      </c>
      <c r="C83" s="19">
        <f>'[4]T 12'!$D$9</f>
        <v>210894.01671262868</v>
      </c>
      <c r="D83" s="19">
        <f>'[4]T 12'!$D$48+'[4]T 12'!$D$49</f>
        <v>5189.9755634028625</v>
      </c>
      <c r="E83" s="26">
        <f>'[4]T 12'!$D$50+'[4]T 12'!$D$51</f>
        <v>64.539712813677454</v>
      </c>
    </row>
    <row r="84" spans="1:5" x14ac:dyDescent="0.25">
      <c r="A84" s="17">
        <v>2012</v>
      </c>
      <c r="B84" s="18" t="s">
        <v>12</v>
      </c>
      <c r="C84" s="19">
        <f>'[4]T 15'!$D$9</f>
        <v>95238.710808513599</v>
      </c>
      <c r="D84" s="19" t="s">
        <v>13</v>
      </c>
      <c r="E84" s="19" t="s">
        <v>13</v>
      </c>
    </row>
    <row r="85" spans="1:5" x14ac:dyDescent="0.25">
      <c r="A85" s="17">
        <v>2012</v>
      </c>
      <c r="B85" s="18" t="s">
        <v>14</v>
      </c>
      <c r="C85" s="19">
        <f>'[4]T 19'!$D$9</f>
        <v>198577.73060847871</v>
      </c>
      <c r="D85" s="19">
        <f>'[4]T 19'!$D$48+'[4]T 19'!$D$49</f>
        <v>1179.3208488577079</v>
      </c>
      <c r="E85" s="19" t="s">
        <v>13</v>
      </c>
    </row>
    <row r="86" spans="1:5" x14ac:dyDescent="0.25">
      <c r="A86" s="17">
        <v>2012</v>
      </c>
      <c r="B86" s="18" t="s">
        <v>15</v>
      </c>
      <c r="C86" s="19">
        <f>'[4]T 22'!$D$9</f>
        <v>371169.99783437006</v>
      </c>
      <c r="D86" s="19">
        <f>'[4]T 22'!$D$48</f>
        <v>12089.976836156327</v>
      </c>
      <c r="E86" s="19" t="s">
        <v>13</v>
      </c>
    </row>
    <row r="87" spans="1:5" x14ac:dyDescent="0.25">
      <c r="A87" s="17">
        <v>2012</v>
      </c>
      <c r="B87" s="18" t="s">
        <v>16</v>
      </c>
      <c r="C87" s="19">
        <f>'[4]T 31'!$D$9</f>
        <v>330057.88998205349</v>
      </c>
      <c r="D87" s="19">
        <f>'[4]T 31'!$D$48+'[4]T 31'!$D$49</f>
        <v>58796.695827078263</v>
      </c>
      <c r="E87" s="19">
        <f>'[4]T 31'!$D$50+'[4]T 31'!$D$51</f>
        <v>4427.928465739069</v>
      </c>
    </row>
    <row r="88" spans="1:5" x14ac:dyDescent="0.25">
      <c r="A88" s="17">
        <v>2012</v>
      </c>
      <c r="B88" s="18" t="s">
        <v>17</v>
      </c>
      <c r="C88" s="19" t="s">
        <v>13</v>
      </c>
      <c r="D88" s="19" t="s">
        <v>13</v>
      </c>
      <c r="E88" s="19" t="s">
        <v>13</v>
      </c>
    </row>
    <row r="89" spans="1:5" x14ac:dyDescent="0.25">
      <c r="A89" s="17">
        <v>2012</v>
      </c>
      <c r="B89" s="20" t="s">
        <v>18</v>
      </c>
      <c r="C89" s="10">
        <f>SUM(C83:C88)</f>
        <v>1205938.3459460447</v>
      </c>
      <c r="D89" s="10">
        <f>SUM(D83:D88)</f>
        <v>77255.969075495159</v>
      </c>
      <c r="E89" s="10">
        <f>SUM(E83:E88)</f>
        <v>4492.4681785527464</v>
      </c>
    </row>
    <row r="90" spans="1:5" x14ac:dyDescent="0.25">
      <c r="A90" s="17">
        <v>2012</v>
      </c>
      <c r="B90" s="20" t="s">
        <v>19</v>
      </c>
      <c r="C90" s="22">
        <v>1</v>
      </c>
      <c r="D90" s="22">
        <f>D89/C89</f>
        <v>6.4062950925479312E-2</v>
      </c>
      <c r="E90" s="22">
        <f>E89/C89</f>
        <v>3.7252884392099308E-3</v>
      </c>
    </row>
    <row r="91" spans="1:5" x14ac:dyDescent="0.25">
      <c r="A91" s="17">
        <v>2013</v>
      </c>
      <c r="B91" s="18" t="s">
        <v>11</v>
      </c>
      <c r="C91" s="19">
        <f>'[5]T 12'!$D$10</f>
        <v>188657.56218485549</v>
      </c>
      <c r="D91" s="19">
        <f>'[5]T 12'!$D$49+'[5]T 12'!$D$50</f>
        <v>4264.1534649632986</v>
      </c>
      <c r="E91" s="26">
        <f>'[5]T 12'!$D$51</f>
        <v>74.102999076319989</v>
      </c>
    </row>
    <row r="92" spans="1:5" x14ac:dyDescent="0.25">
      <c r="A92" s="17">
        <v>2013</v>
      </c>
      <c r="B92" s="18" t="s">
        <v>12</v>
      </c>
      <c r="C92" s="19">
        <f>'[5]T 15'!$D$10</f>
        <v>101066.37527328331</v>
      </c>
      <c r="D92" s="19">
        <f>'[5]T 15'!$D$49</f>
        <v>2.5502645500000001</v>
      </c>
      <c r="E92" s="19"/>
    </row>
    <row r="93" spans="1:5" x14ac:dyDescent="0.25">
      <c r="A93" s="17">
        <v>2013</v>
      </c>
      <c r="B93" s="18" t="s">
        <v>14</v>
      </c>
      <c r="C93" s="19">
        <f>'[5]T 19'!$D$10</f>
        <v>218832.7309765837</v>
      </c>
      <c r="D93" s="19">
        <f>'[5]T 19'!$D$49</f>
        <v>591.91675247399996</v>
      </c>
      <c r="E93" s="19"/>
    </row>
    <row r="94" spans="1:5" x14ac:dyDescent="0.25">
      <c r="A94" s="17">
        <v>2013</v>
      </c>
      <c r="B94" s="18" t="s">
        <v>15</v>
      </c>
      <c r="C94" s="19">
        <f>'[5]T 22'!$D$10</f>
        <v>396769.53488011163</v>
      </c>
      <c r="D94" s="19">
        <f>'[5]T 22'!$D$49</f>
        <v>18283.98337802984</v>
      </c>
      <c r="E94" s="19"/>
    </row>
    <row r="95" spans="1:5" x14ac:dyDescent="0.25">
      <c r="A95" s="17">
        <v>2013</v>
      </c>
      <c r="B95" s="18" t="s">
        <v>16</v>
      </c>
      <c r="C95" s="19">
        <f>'[5]T 31'!$D$10</f>
        <v>322590.02443844645</v>
      </c>
      <c r="D95" s="19">
        <f>'[5]T 31'!$D$49+'[5]T 31'!$D$50</f>
        <v>67469.274226268113</v>
      </c>
      <c r="E95" s="19">
        <f>'[5]T 31'!$D$51+'[5]T 31'!$D$52</f>
        <v>3656.5433740259223</v>
      </c>
    </row>
    <row r="96" spans="1:5" x14ac:dyDescent="0.25">
      <c r="A96" s="17">
        <v>2013</v>
      </c>
      <c r="B96" s="18" t="s">
        <v>17</v>
      </c>
      <c r="C96" s="10"/>
      <c r="D96" s="10"/>
      <c r="E96" s="10"/>
    </row>
    <row r="97" spans="1:5" x14ac:dyDescent="0.25">
      <c r="A97" s="17">
        <v>2013</v>
      </c>
      <c r="B97" s="20" t="s">
        <v>18</v>
      </c>
      <c r="C97" s="10">
        <f>SUM(C91:C96)</f>
        <v>1227916.2277532804</v>
      </c>
      <c r="D97" s="10">
        <f>SUM(D91:D96)</f>
        <v>90611.878086285258</v>
      </c>
      <c r="E97" s="10">
        <f>SUM(E91:E96)</f>
        <v>3730.6463731022423</v>
      </c>
    </row>
    <row r="98" spans="1:5" x14ac:dyDescent="0.25">
      <c r="A98" s="17">
        <v>2013</v>
      </c>
      <c r="B98" s="20" t="s">
        <v>19</v>
      </c>
      <c r="C98" s="22">
        <v>1</v>
      </c>
      <c r="D98" s="22">
        <f>D97/C97</f>
        <v>7.3793208395069351E-2</v>
      </c>
      <c r="E98" s="22">
        <f>E97/C97</f>
        <v>3.0381929066351778E-3</v>
      </c>
    </row>
    <row r="99" spans="1:5" x14ac:dyDescent="0.25">
      <c r="A99" s="17">
        <v>2014</v>
      </c>
      <c r="B99" s="18" t="s">
        <v>11</v>
      </c>
      <c r="C99" s="29">
        <f>[6]T12!$D$11</f>
        <v>186225.22686189</v>
      </c>
      <c r="D99" s="13">
        <f>[6]T12!$D$53+[6]T12!$D$54</f>
        <v>6941.4271087599982</v>
      </c>
      <c r="E99" s="30">
        <f>[6]T12!$D$55</f>
        <v>656.17240800000002</v>
      </c>
    </row>
    <row r="100" spans="1:5" x14ac:dyDescent="0.25">
      <c r="A100" s="17">
        <v>2014</v>
      </c>
      <c r="B100" s="18" t="s">
        <v>12</v>
      </c>
      <c r="C100" s="13">
        <f>[6]T15!$D$11</f>
        <v>96913.324227049976</v>
      </c>
      <c r="D100" s="13"/>
      <c r="E100" s="19"/>
    </row>
    <row r="101" spans="1:5" x14ac:dyDescent="0.25">
      <c r="A101" s="17">
        <v>2014</v>
      </c>
      <c r="B101" s="18" t="s">
        <v>14</v>
      </c>
      <c r="C101" s="13">
        <f>[6]T20!$D$11</f>
        <v>274513.46383364027</v>
      </c>
      <c r="D101" s="13">
        <f>[6]T20!$D$53+[6]T20!$D$54</f>
        <v>3352.4387796799997</v>
      </c>
      <c r="E101" s="19"/>
    </row>
    <row r="102" spans="1:5" x14ac:dyDescent="0.25">
      <c r="A102" s="17">
        <v>2014</v>
      </c>
      <c r="B102" s="18" t="s">
        <v>15</v>
      </c>
      <c r="C102" s="13">
        <f>'[6]T 23'!$D$11</f>
        <v>376182.16235020012</v>
      </c>
      <c r="D102" s="13">
        <f>'[6]T 23'!$D$53</f>
        <v>14305.060828010004</v>
      </c>
      <c r="E102" s="19"/>
    </row>
    <row r="103" spans="1:5" x14ac:dyDescent="0.25">
      <c r="A103" s="17">
        <v>2014</v>
      </c>
      <c r="B103" s="18" t="s">
        <v>16</v>
      </c>
      <c r="C103" s="13">
        <f>[6]T33!$D$11</f>
        <v>381066.42608033062</v>
      </c>
      <c r="D103" s="13">
        <f>[6]T33!$D$53+[6]T33!$D$54</f>
        <v>75280.424494300009</v>
      </c>
      <c r="E103" s="19">
        <f>[6]T33!$D$55</f>
        <v>5814.6802898499991</v>
      </c>
    </row>
    <row r="104" spans="1:5" x14ac:dyDescent="0.25">
      <c r="A104" s="17">
        <v>2014</v>
      </c>
      <c r="B104" s="18" t="s">
        <v>17</v>
      </c>
      <c r="C104" s="31"/>
      <c r="D104" s="13"/>
      <c r="E104" s="19"/>
    </row>
    <row r="105" spans="1:5" x14ac:dyDescent="0.25">
      <c r="A105" s="17">
        <v>2014</v>
      </c>
      <c r="B105" s="20" t="s">
        <v>18</v>
      </c>
      <c r="C105" s="13">
        <f>SUM(C99:C104)</f>
        <v>1314900.6033531111</v>
      </c>
      <c r="D105" s="13">
        <f t="shared" ref="D105:E105" si="18">SUM(D99:D104)</f>
        <v>99879.351210750014</v>
      </c>
      <c r="E105" s="13">
        <f t="shared" si="18"/>
        <v>6470.8526978499995</v>
      </c>
    </row>
    <row r="106" spans="1:5" x14ac:dyDescent="0.25">
      <c r="A106" s="17">
        <v>2014</v>
      </c>
      <c r="B106" s="20" t="s">
        <v>19</v>
      </c>
      <c r="C106" s="22">
        <v>1</v>
      </c>
      <c r="D106" s="22">
        <f>D105/C105</f>
        <v>7.595962079266598E-2</v>
      </c>
      <c r="E106" s="22">
        <f>E105/C105</f>
        <v>4.9211725063847116E-3</v>
      </c>
    </row>
    <row r="107" spans="1:5" x14ac:dyDescent="0.25">
      <c r="A107" s="17">
        <v>2015</v>
      </c>
      <c r="B107" s="18" t="s">
        <v>11</v>
      </c>
      <c r="C107" s="13">
        <v>185488.56835424213</v>
      </c>
      <c r="D107" s="13">
        <f>[7]T12!$D$52+[7]T12!$D$53</f>
        <v>7698.8892889104536</v>
      </c>
      <c r="E107" s="32">
        <f>[7]T12!$D$54</f>
        <v>250</v>
      </c>
    </row>
    <row r="108" spans="1:5" x14ac:dyDescent="0.25">
      <c r="A108" s="17">
        <v>2015</v>
      </c>
      <c r="B108" s="18" t="s">
        <v>12</v>
      </c>
      <c r="C108" s="13">
        <f>[7]T15!$D$11</f>
        <v>102616.48952694364</v>
      </c>
      <c r="D108" s="33" t="s">
        <v>27</v>
      </c>
      <c r="E108" s="19" t="s">
        <v>27</v>
      </c>
    </row>
    <row r="109" spans="1:5" x14ac:dyDescent="0.25">
      <c r="A109" s="17">
        <v>2015</v>
      </c>
      <c r="B109" s="18" t="s">
        <v>14</v>
      </c>
      <c r="C109" s="13">
        <f>[7]T20!$D$11</f>
        <v>290342.523851968</v>
      </c>
      <c r="D109" s="13">
        <f>[7]T20!$D$53+[7]T20!$D$54</f>
        <v>7626.3639964019421</v>
      </c>
      <c r="E109" s="19" t="s">
        <v>27</v>
      </c>
    </row>
    <row r="110" spans="1:5" x14ac:dyDescent="0.25">
      <c r="A110" s="17">
        <v>2015</v>
      </c>
      <c r="B110" s="18" t="s">
        <v>15</v>
      </c>
      <c r="C110" s="13">
        <v>375117</v>
      </c>
      <c r="D110" s="13">
        <f>'[7]T 25'!$D$53</f>
        <v>16059.796532465545</v>
      </c>
      <c r="E110" s="19" t="s">
        <v>27</v>
      </c>
    </row>
    <row r="111" spans="1:5" x14ac:dyDescent="0.25">
      <c r="A111" s="17">
        <v>2015</v>
      </c>
      <c r="B111" s="18" t="s">
        <v>16</v>
      </c>
      <c r="C111" s="13">
        <f>[7]T35!$D$11</f>
        <v>419427.2702797933</v>
      </c>
      <c r="D111" s="13">
        <f>[7]T35!$D$53+[7]T35!$D$54</f>
        <v>88236.006572106111</v>
      </c>
      <c r="E111" s="19">
        <f>[7]T35!$D$55+[7]T35!$D$56</f>
        <v>3452.8477474320339</v>
      </c>
    </row>
    <row r="112" spans="1:5" x14ac:dyDescent="0.25">
      <c r="A112" s="17">
        <v>2015</v>
      </c>
      <c r="B112" s="18" t="s">
        <v>17</v>
      </c>
      <c r="C112" s="13"/>
      <c r="D112" s="13"/>
      <c r="E112" s="19"/>
    </row>
    <row r="113" spans="1:5" x14ac:dyDescent="0.25">
      <c r="A113" s="17">
        <v>2015</v>
      </c>
      <c r="B113" s="20" t="s">
        <v>18</v>
      </c>
      <c r="C113" s="13">
        <f>SUM(C107:C112)</f>
        <v>1372991.8520129472</v>
      </c>
      <c r="D113" s="13">
        <f t="shared" ref="D113:E113" si="19">SUM(D107:D112)</f>
        <v>119621.05638988405</v>
      </c>
      <c r="E113" s="13">
        <f t="shared" si="19"/>
        <v>3702.8477474320339</v>
      </c>
    </row>
    <row r="114" spans="1:5" x14ac:dyDescent="0.25">
      <c r="A114" s="17">
        <v>2015</v>
      </c>
      <c r="B114" s="20" t="s">
        <v>19</v>
      </c>
      <c r="C114" s="22">
        <v>1</v>
      </c>
      <c r="D114" s="22">
        <f>D113/C113</f>
        <v>8.7124374565302254E-2</v>
      </c>
      <c r="E114" s="22">
        <f>E113/C113</f>
        <v>2.6969189525802928E-3</v>
      </c>
    </row>
    <row r="115" spans="1:5" x14ac:dyDescent="0.25">
      <c r="A115" s="17">
        <v>2016</v>
      </c>
      <c r="B115" s="18" t="s">
        <v>11</v>
      </c>
      <c r="C115" s="29">
        <v>180336.93571974468</v>
      </c>
      <c r="D115" s="13">
        <f>[8]T13!$D$52+[8]T13!$D$53</f>
        <v>4303.5419300593539</v>
      </c>
      <c r="E115" s="26">
        <f>[8]T13!$D$55</f>
        <v>14.362357054994863</v>
      </c>
    </row>
    <row r="116" spans="1:5" x14ac:dyDescent="0.25">
      <c r="A116" s="17">
        <v>2016</v>
      </c>
      <c r="B116" s="18" t="s">
        <v>12</v>
      </c>
      <c r="C116" s="13">
        <f>[8]T16!$D$11</f>
        <v>104661.34497028145</v>
      </c>
      <c r="D116" s="13"/>
      <c r="E116" s="19"/>
    </row>
    <row r="117" spans="1:5" x14ac:dyDescent="0.25">
      <c r="A117" s="17">
        <v>2016</v>
      </c>
      <c r="B117" s="18" t="s">
        <v>14</v>
      </c>
      <c r="C117" s="13">
        <f>[8]T23!$D$11</f>
        <v>263839.4634780013</v>
      </c>
      <c r="D117" s="13">
        <f>[8]T23!$D$53+[8]T23!$D$54</f>
        <v>16742.573546032563</v>
      </c>
      <c r="E117" s="19"/>
    </row>
    <row r="118" spans="1:5" x14ac:dyDescent="0.25">
      <c r="A118" s="17">
        <v>2016</v>
      </c>
      <c r="B118" s="18" t="s">
        <v>15</v>
      </c>
      <c r="C118" s="13">
        <f>'[8]T 28'!$D$11</f>
        <v>366193.88760212745</v>
      </c>
      <c r="D118" s="13">
        <f>'[8]T 28'!$D$53</f>
        <v>13740.440182513283</v>
      </c>
      <c r="E118" s="19"/>
    </row>
    <row r="119" spans="1:5" x14ac:dyDescent="0.25">
      <c r="A119" s="17">
        <v>2016</v>
      </c>
      <c r="B119" s="18" t="s">
        <v>16</v>
      </c>
      <c r="C119" s="13">
        <f>[8]T39!$D$11</f>
        <v>306094.64569920255</v>
      </c>
      <c r="D119" s="13">
        <f>[8]T39!$D$53+[8]T39!$D$54</f>
        <v>82491.489195818416</v>
      </c>
      <c r="E119" s="19">
        <f>[8]T39!$D$55</f>
        <v>4581.5373598497836</v>
      </c>
    </row>
    <row r="120" spans="1:5" x14ac:dyDescent="0.25">
      <c r="A120" s="17">
        <v>2016</v>
      </c>
      <c r="B120" s="18" t="s">
        <v>17</v>
      </c>
      <c r="C120" s="13"/>
      <c r="D120" s="13"/>
      <c r="E120" s="19"/>
    </row>
    <row r="121" spans="1:5" x14ac:dyDescent="0.25">
      <c r="A121" s="17">
        <v>2016</v>
      </c>
      <c r="B121" s="20" t="s">
        <v>18</v>
      </c>
      <c r="C121" s="12">
        <f>SUM(C115:C120)</f>
        <v>1221126.2774693575</v>
      </c>
      <c r="D121" s="12">
        <f>SUM(D115:D120)</f>
        <v>117278.04485442361</v>
      </c>
      <c r="E121" s="10">
        <f>SUM(E115:E120)</f>
        <v>4595.8997169047789</v>
      </c>
    </row>
    <row r="122" spans="1:5" x14ac:dyDescent="0.25">
      <c r="A122" s="17">
        <v>2016</v>
      </c>
      <c r="B122" s="20" t="s">
        <v>19</v>
      </c>
      <c r="C122" s="22">
        <v>1</v>
      </c>
      <c r="D122" s="22">
        <f>D121/C121</f>
        <v>9.6040882108825595E-2</v>
      </c>
      <c r="E122" s="22">
        <f>E121/C121</f>
        <v>3.7636563897627752E-3</v>
      </c>
    </row>
    <row r="123" spans="1:5" x14ac:dyDescent="0.25">
      <c r="A123" s="17">
        <v>2017</v>
      </c>
      <c r="B123" s="18" t="s">
        <v>11</v>
      </c>
      <c r="C123" s="29">
        <f>[9]T13!$E$8</f>
        <v>158056.55026422825</v>
      </c>
      <c r="D123" s="13">
        <f>[9]T13!$E$47+[9]T13!$E$48</f>
        <v>2574.4527431796623</v>
      </c>
      <c r="E123" s="32">
        <f>[9]T13!$E$49</f>
        <v>1551.8614432240643</v>
      </c>
    </row>
    <row r="124" spans="1:5" x14ac:dyDescent="0.25">
      <c r="A124" s="17">
        <v>2017</v>
      </c>
      <c r="B124" s="18" t="s">
        <v>12</v>
      </c>
      <c r="C124" s="13">
        <f>[9]T16!$E$9</f>
        <v>110602.66515936211</v>
      </c>
      <c r="D124" s="13"/>
      <c r="E124" s="19"/>
    </row>
    <row r="125" spans="1:5" x14ac:dyDescent="0.25">
      <c r="A125" s="17">
        <v>2017</v>
      </c>
      <c r="B125" s="18" t="s">
        <v>14</v>
      </c>
      <c r="C125" s="13">
        <f>[9]T23!$E$9</f>
        <v>260292.07767355666</v>
      </c>
      <c r="D125" s="13">
        <f>[9]T23!$E$48+[9]T23!$E$49</f>
        <v>10590.458272563241</v>
      </c>
      <c r="E125" s="19"/>
    </row>
    <row r="126" spans="1:5" x14ac:dyDescent="0.25">
      <c r="A126" s="17">
        <v>2017</v>
      </c>
      <c r="B126" s="18" t="s">
        <v>15</v>
      </c>
      <c r="C126" s="13">
        <f>[9]T28!$E$9</f>
        <v>358100.06183607277</v>
      </c>
      <c r="D126" s="13">
        <f>[9]T28!$E$48</f>
        <v>9124.8101531070624</v>
      </c>
      <c r="E126" s="19"/>
    </row>
    <row r="127" spans="1:5" x14ac:dyDescent="0.25">
      <c r="A127" s="17">
        <v>2017</v>
      </c>
      <c r="B127" s="18" t="s">
        <v>16</v>
      </c>
      <c r="C127" s="13">
        <f>[9]T39!$E$9</f>
        <v>358822.12481997581</v>
      </c>
      <c r="D127" s="13">
        <f>[9]T39!$E$48+[9]T39!$E$49</f>
        <v>90247.395147518924</v>
      </c>
      <c r="E127" s="19">
        <f>[9]T39!$E$50+[9]T39!$E$51</f>
        <v>2674.3244587002605</v>
      </c>
    </row>
    <row r="128" spans="1:5" x14ac:dyDescent="0.25">
      <c r="A128" s="17">
        <v>2017</v>
      </c>
      <c r="B128" s="18" t="s">
        <v>17</v>
      </c>
      <c r="C128" s="13"/>
      <c r="D128" s="13"/>
      <c r="E128" s="19"/>
    </row>
    <row r="129" spans="1:5" x14ac:dyDescent="0.25">
      <c r="A129" s="17">
        <v>2017</v>
      </c>
      <c r="B129" s="20" t="s">
        <v>18</v>
      </c>
      <c r="C129" s="12">
        <f>SUM(C123:C128)</f>
        <v>1245873.4797531955</v>
      </c>
      <c r="D129" s="12">
        <f>SUM(D123:D128)</f>
        <v>112537.11631636889</v>
      </c>
      <c r="E129" s="12">
        <f>SUM(E123:E128)</f>
        <v>4226.1859019243248</v>
      </c>
    </row>
    <row r="130" spans="1:5" x14ac:dyDescent="0.25">
      <c r="A130" s="17">
        <v>2017</v>
      </c>
      <c r="B130" s="20" t="s">
        <v>19</v>
      </c>
      <c r="C130" s="22">
        <v>1</v>
      </c>
      <c r="D130" s="22">
        <f>D129/C129</f>
        <v>9.0327884929906538E-2</v>
      </c>
      <c r="E130" s="22">
        <f>E129/C129</f>
        <v>3.3921469319352728E-3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topLeftCell="A4" zoomScale="95" zoomScaleNormal="95" workbookViewId="0">
      <selection activeCell="B8" sqref="B8"/>
    </sheetView>
  </sheetViews>
  <sheetFormatPr baseColWidth="10" defaultRowHeight="15" x14ac:dyDescent="0.25"/>
  <cols>
    <col min="10" max="10" width="9.42578125" bestFit="1" customWidth="1"/>
    <col min="11" max="11" width="10.5703125" bestFit="1" customWidth="1"/>
  </cols>
  <sheetData>
    <row r="1" spans="1:11" x14ac:dyDescent="0.25">
      <c r="A1" s="1" t="s">
        <v>2</v>
      </c>
      <c r="B1" s="2" t="s">
        <v>3</v>
      </c>
    </row>
    <row r="2" spans="1:11" x14ac:dyDescent="0.25">
      <c r="A2" s="3" t="s">
        <v>4</v>
      </c>
      <c r="B2" s="14">
        <v>1.84E-2</v>
      </c>
    </row>
    <row r="3" spans="1:11" x14ac:dyDescent="0.25">
      <c r="A3" s="4" t="s">
        <v>5</v>
      </c>
      <c r="B3" s="15">
        <v>5.9999999999999995E-4</v>
      </c>
    </row>
    <row r="4" spans="1:11" x14ac:dyDescent="0.25">
      <c r="A4" s="5"/>
      <c r="B4" s="6"/>
    </row>
    <row r="5" spans="1:11" x14ac:dyDescent="0.25">
      <c r="A5" s="5"/>
      <c r="B5" s="6"/>
    </row>
    <row r="7" spans="1:11" ht="36" x14ac:dyDescent="0.25">
      <c r="A7" s="8" t="s">
        <v>0</v>
      </c>
      <c r="B7" s="8" t="s">
        <v>9</v>
      </c>
      <c r="C7" s="8" t="s">
        <v>24</v>
      </c>
      <c r="D7" s="8" t="s">
        <v>10</v>
      </c>
      <c r="E7" s="8" t="s">
        <v>22</v>
      </c>
      <c r="F7" s="8" t="s">
        <v>25</v>
      </c>
      <c r="G7" s="8" t="s">
        <v>23</v>
      </c>
      <c r="H7" s="8" t="s">
        <v>33</v>
      </c>
      <c r="I7" s="8" t="s">
        <v>34</v>
      </c>
      <c r="J7" s="8" t="s">
        <v>31</v>
      </c>
      <c r="K7" s="8" t="s">
        <v>32</v>
      </c>
    </row>
    <row r="8" spans="1:11" x14ac:dyDescent="0.25">
      <c r="A8" s="46">
        <v>2002</v>
      </c>
      <c r="B8" s="10">
        <f>'cw_chemical_trendMSE area'!H3</f>
        <v>1123331</v>
      </c>
      <c r="C8" s="10">
        <f>'cw_chemical_trendMSE area'!I3</f>
        <v>160989</v>
      </c>
      <c r="D8" s="10">
        <f>'cw_chemical_trendMSE area'!J3</f>
        <v>3565.791873037288</v>
      </c>
      <c r="E8" s="11">
        <v>0.5</v>
      </c>
      <c r="F8" s="11">
        <f>((E8*C8)/B8)</f>
        <v>7.165697376819477E-2</v>
      </c>
      <c r="G8" s="11">
        <f>(E8*D8)/B8</f>
        <v>1.5871510147219688E-3</v>
      </c>
      <c r="H8" s="11"/>
      <c r="I8" s="11"/>
      <c r="J8" s="11"/>
      <c r="K8" s="11"/>
    </row>
    <row r="9" spans="1:11" x14ac:dyDescent="0.25">
      <c r="A9" s="46">
        <v>2003</v>
      </c>
      <c r="B9" s="10">
        <f>'cw_chemical_trendMSE area'!H4</f>
        <v>1085019</v>
      </c>
      <c r="C9" s="10">
        <f>'cw_chemical_trendMSE area'!I4</f>
        <v>78168</v>
      </c>
      <c r="D9" s="10">
        <f>'cw_chemical_trendMSE area'!J4</f>
        <v>3409.3822726041681</v>
      </c>
      <c r="E9" s="11">
        <v>12.32</v>
      </c>
      <c r="F9" s="11">
        <f t="shared" ref="F9:F17" si="0">(E9*C9)/B9</f>
        <v>0.88756948956654214</v>
      </c>
      <c r="G9" s="11">
        <f>(E9*D9)/B9</f>
        <v>3.8712307893671312E-2</v>
      </c>
      <c r="H9" s="11"/>
      <c r="I9" s="11"/>
      <c r="J9" s="11"/>
      <c r="K9" s="11"/>
    </row>
    <row r="10" spans="1:11" x14ac:dyDescent="0.25">
      <c r="A10" s="46">
        <v>2004</v>
      </c>
      <c r="B10" s="10">
        <f>'cw_chemical_trendMSE area'!H5</f>
        <v>1225591</v>
      </c>
      <c r="C10" s="10">
        <f>'cw_chemical_trendMSE area'!I5</f>
        <v>89419</v>
      </c>
      <c r="D10" s="10">
        <f>'cw_chemical_trendMSE area'!J5</f>
        <v>3932.825184911364</v>
      </c>
      <c r="E10" s="11">
        <v>11.81</v>
      </c>
      <c r="F10" s="11">
        <f t="shared" si="0"/>
        <v>0.86165644982706313</v>
      </c>
      <c r="G10" s="11">
        <f t="shared" ref="G10:G22" si="1">(E10*D10)/B10</f>
        <v>3.7897361708598719E-2</v>
      </c>
      <c r="H10" s="11"/>
      <c r="I10" s="11"/>
      <c r="J10" s="11"/>
      <c r="K10" s="11"/>
    </row>
    <row r="11" spans="1:11" x14ac:dyDescent="0.25">
      <c r="A11" s="46">
        <v>2005</v>
      </c>
      <c r="B11" s="10">
        <f>'cw_chemical_trendMSE area'!H6</f>
        <v>1144919</v>
      </c>
      <c r="C11" s="10">
        <f>'cw_chemical_trendMSE area'!I6</f>
        <v>86015</v>
      </c>
      <c r="D11" s="10">
        <f>'cw_chemical_trendMSE area'!J6</f>
        <v>3536.6831701307028</v>
      </c>
      <c r="E11" s="11">
        <v>7.33</v>
      </c>
      <c r="F11" s="11">
        <f t="shared" si="0"/>
        <v>0.55068520131118437</v>
      </c>
      <c r="G11" s="11">
        <f t="shared" si="1"/>
        <v>2.2642551688860129E-2</v>
      </c>
      <c r="H11" s="11"/>
      <c r="I11" s="11"/>
      <c r="J11" s="11"/>
      <c r="K11" s="11"/>
    </row>
    <row r="12" spans="1:11" x14ac:dyDescent="0.25">
      <c r="A12" s="46">
        <v>2006</v>
      </c>
      <c r="B12" s="10">
        <f>'cw_chemical_trendMSE area'!H7</f>
        <v>1141811</v>
      </c>
      <c r="C12" s="10">
        <f>'cw_chemical_trendMSE area'!I7</f>
        <v>83663</v>
      </c>
      <c r="D12" s="10">
        <f>'cw_chemical_trendMSE area'!J7</f>
        <v>3599.2334398130852</v>
      </c>
      <c r="E12" s="11">
        <v>3.25</v>
      </c>
      <c r="F12" s="11">
        <f t="shared" si="0"/>
        <v>0.23813463874494115</v>
      </c>
      <c r="G12" s="11">
        <f t="shared" si="1"/>
        <v>1.0244697834748944E-2</v>
      </c>
      <c r="H12" s="11">
        <v>-4.0000000000000002E-4</v>
      </c>
      <c r="I12" s="11">
        <v>1E-4</v>
      </c>
      <c r="J12" s="48">
        <f t="shared" ref="J12:J22" si="2">(H12/F8)*5</f>
        <v>-2.7910751666262914E-2</v>
      </c>
      <c r="K12" s="48">
        <f t="shared" ref="K12:K22" si="3">(I12/G8)*5</f>
        <v>0.31502988396323972</v>
      </c>
    </row>
    <row r="13" spans="1:11" x14ac:dyDescent="0.25">
      <c r="A13" s="46">
        <v>2007</v>
      </c>
      <c r="B13" s="10">
        <f>'cw_chemical_trendMSE area'!H8</f>
        <v>1207776</v>
      </c>
      <c r="C13" s="10">
        <f>'cw_chemical_trendMSE area'!I8</f>
        <v>78123</v>
      </c>
      <c r="D13" s="10">
        <f>'cw_chemical_trendMSE area'!J8</f>
        <v>3927.3097496952978</v>
      </c>
      <c r="E13" s="11">
        <v>5.86</v>
      </c>
      <c r="F13" s="11">
        <f t="shared" si="0"/>
        <v>0.37904444201573806</v>
      </c>
      <c r="G13" s="11">
        <f t="shared" si="1"/>
        <v>1.9054886943617396E-2</v>
      </c>
      <c r="H13" s="11">
        <v>-0.1641</v>
      </c>
      <c r="I13" s="11">
        <v>-6.7000000000000002E-3</v>
      </c>
      <c r="J13" s="48">
        <f t="shared" si="2"/>
        <v>-0.9244346607731001</v>
      </c>
      <c r="K13" s="48">
        <f t="shared" si="3"/>
        <v>-0.86535786220786337</v>
      </c>
    </row>
    <row r="14" spans="1:11" x14ac:dyDescent="0.25">
      <c r="A14" s="46">
        <v>2008</v>
      </c>
      <c r="B14" s="10">
        <f>'cw_chemical_trendMSE area'!H9</f>
        <v>1146933</v>
      </c>
      <c r="C14" s="10">
        <f>'cw_chemical_trendMSE area'!I9</f>
        <v>72183</v>
      </c>
      <c r="D14" s="10">
        <f>'cw_chemical_trendMSE area'!J9</f>
        <v>3615.3144714887512</v>
      </c>
      <c r="E14" s="11">
        <v>6.16</v>
      </c>
      <c r="F14" s="11">
        <f t="shared" si="0"/>
        <v>0.38768374438611497</v>
      </c>
      <c r="G14" s="11">
        <f t="shared" si="1"/>
        <v>1.9417295643573518E-2</v>
      </c>
      <c r="H14" s="11">
        <v>-0.112</v>
      </c>
      <c r="I14" s="11">
        <v>-4.1000000000000003E-3</v>
      </c>
      <c r="J14" s="48">
        <f t="shared" si="2"/>
        <v>-0.64991099423951804</v>
      </c>
      <c r="K14" s="48">
        <f t="shared" si="3"/>
        <v>-0.54093475312685568</v>
      </c>
    </row>
    <row r="15" spans="1:11" x14ac:dyDescent="0.25">
      <c r="A15" s="46">
        <v>2009</v>
      </c>
      <c r="B15" s="10">
        <f>'cw_chemical_trendMSE area'!H10</f>
        <v>1249555</v>
      </c>
      <c r="C15" s="10">
        <f>'cw_chemical_trendMSE area'!I10</f>
        <v>70857</v>
      </c>
      <c r="D15" s="10">
        <f>'cw_chemical_trendMSE area'!J10</f>
        <v>2662</v>
      </c>
      <c r="E15" s="11">
        <v>3.79</v>
      </c>
      <c r="F15" s="11">
        <f t="shared" si="0"/>
        <v>0.21491493371640305</v>
      </c>
      <c r="G15" s="11">
        <f t="shared" si="1"/>
        <v>8.074058364777861E-3</v>
      </c>
      <c r="H15" s="11">
        <v>-5.2200000000000003E-2</v>
      </c>
      <c r="I15" s="11">
        <v>-2E-3</v>
      </c>
      <c r="J15" s="48">
        <f t="shared" si="2"/>
        <v>-0.47395499166957394</v>
      </c>
      <c r="K15" s="48">
        <f t="shared" si="3"/>
        <v>-0.44164633639413897</v>
      </c>
    </row>
    <row r="16" spans="1:11" x14ac:dyDescent="0.25">
      <c r="A16" s="46">
        <v>2010</v>
      </c>
      <c r="B16" s="10">
        <f>'cw_chemical_trendMSE area'!H11</f>
        <v>1247323</v>
      </c>
      <c r="C16" s="10">
        <f>'cw_chemical_trendMSE area'!I11</f>
        <v>72538</v>
      </c>
      <c r="D16" s="10">
        <f>'cw_chemical_trendMSE area'!J11</f>
        <v>2720</v>
      </c>
      <c r="E16" s="11">
        <v>12.27</v>
      </c>
      <c r="F16" s="11">
        <f t="shared" si="0"/>
        <v>0.71356117060296331</v>
      </c>
      <c r="G16" s="11">
        <f t="shared" si="1"/>
        <v>2.6756822410875132E-2</v>
      </c>
      <c r="H16" s="11">
        <v>7.8700000000000006E-2</v>
      </c>
      <c r="I16" s="11">
        <v>2.2000000000000001E-3</v>
      </c>
      <c r="J16" s="48">
        <f t="shared" si="2"/>
        <v>1.6524265519451207</v>
      </c>
      <c r="K16" s="48">
        <f t="shared" si="3"/>
        <v>1.0737261535122247</v>
      </c>
    </row>
    <row r="17" spans="1:11" x14ac:dyDescent="0.25">
      <c r="A17" s="46">
        <v>2011</v>
      </c>
      <c r="B17" s="10">
        <f>'cw_chemical_trendMSE area'!H12</f>
        <v>1117554</v>
      </c>
      <c r="C17" s="10">
        <f>'cw_chemical_trendMSE area'!I12</f>
        <v>64006</v>
      </c>
      <c r="D17" s="10">
        <f>'cw_chemical_trendMSE area'!J12</f>
        <v>4085</v>
      </c>
      <c r="E17" s="11">
        <v>6.91</v>
      </c>
      <c r="F17" s="11">
        <f t="shared" si="0"/>
        <v>0.39575846894199296</v>
      </c>
      <c r="G17" s="11">
        <f t="shared" si="1"/>
        <v>2.5258153073587499E-2</v>
      </c>
      <c r="H17" s="47">
        <v>3.5900000000000001E-2</v>
      </c>
      <c r="I17" s="11">
        <v>2E-3</v>
      </c>
      <c r="J17" s="48">
        <f t="shared" si="2"/>
        <v>0.47355924557402451</v>
      </c>
      <c r="K17" s="48">
        <f t="shared" si="3"/>
        <v>0.52479975502292808</v>
      </c>
    </row>
    <row r="18" spans="1:11" x14ac:dyDescent="0.25">
      <c r="A18" s="46">
        <v>2012</v>
      </c>
      <c r="B18" s="10">
        <f>'cw_chemical_trendMSE area'!H13</f>
        <v>1205938.3459460447</v>
      </c>
      <c r="C18" s="10">
        <f>'cw_chemical_trendMSE area'!I13</f>
        <v>77255.969075495159</v>
      </c>
      <c r="D18" s="10">
        <f>'cw_chemical_trendMSE area'!J13</f>
        <v>4492.4681785527464</v>
      </c>
      <c r="E18" s="11">
        <v>4.53</v>
      </c>
      <c r="F18" s="11">
        <f t="shared" ref="F18:F20" si="4">(E18*C18)/B18</f>
        <v>0.29020516769242133</v>
      </c>
      <c r="G18" s="11">
        <f t="shared" si="1"/>
        <v>1.6875556629620987E-2</v>
      </c>
      <c r="H18" s="11">
        <v>-1.4E-3</v>
      </c>
      <c r="I18" s="11">
        <v>1.1999999999999999E-3</v>
      </c>
      <c r="J18" s="48">
        <f t="shared" si="2"/>
        <v>-1.8055954373543001E-2</v>
      </c>
      <c r="K18" s="48">
        <f t="shared" si="3"/>
        <v>0.30900286580257125</v>
      </c>
    </row>
    <row r="19" spans="1:11" x14ac:dyDescent="0.25">
      <c r="A19" s="46">
        <v>2013</v>
      </c>
      <c r="B19" s="10">
        <f>'cw_chemical_trendMSE area'!H14</f>
        <v>1227916.2277532804</v>
      </c>
      <c r="C19" s="10">
        <f>'cw_chemical_trendMSE area'!I14</f>
        <v>90611.878086285258</v>
      </c>
      <c r="D19" s="10">
        <f>'cw_chemical_trendMSE area'!J14</f>
        <v>3730.6463731022423</v>
      </c>
      <c r="E19" s="11">
        <v>2.4300000000000002</v>
      </c>
      <c r="F19" s="11">
        <f t="shared" si="4"/>
        <v>0.17931749640001851</v>
      </c>
      <c r="G19" s="11">
        <f t="shared" si="1"/>
        <v>7.3828087631234831E-3</v>
      </c>
      <c r="H19" s="11">
        <v>-4.9500000000000002E-2</v>
      </c>
      <c r="I19" s="11">
        <v>-1.1000000000000001E-3</v>
      </c>
      <c r="J19" s="48">
        <f t="shared" si="2"/>
        <v>-1.151618436746678</v>
      </c>
      <c r="K19" s="48">
        <f t="shared" si="3"/>
        <v>-0.68119398591334313</v>
      </c>
    </row>
    <row r="20" spans="1:11" x14ac:dyDescent="0.25">
      <c r="A20" s="46">
        <v>2014</v>
      </c>
      <c r="B20" s="10">
        <f>'cw_chemical_trendMSE area'!H15</f>
        <v>1314900.6033531111</v>
      </c>
      <c r="C20" s="10">
        <f>'cw_chemical_trendMSE area'!I15</f>
        <v>99879.351210750014</v>
      </c>
      <c r="D20" s="10">
        <f>'cw_chemical_trendMSE area'!J15</f>
        <v>6470.8526978499995</v>
      </c>
      <c r="E20" s="11">
        <v>4.45</v>
      </c>
      <c r="F20" s="11">
        <f t="shared" si="4"/>
        <v>0.33802031252736359</v>
      </c>
      <c r="G20" s="11">
        <f t="shared" si="1"/>
        <v>2.1899217653411969E-2</v>
      </c>
      <c r="H20" s="11">
        <v>-9.6799999999999997E-2</v>
      </c>
      <c r="I20" s="11">
        <v>-2.8E-3</v>
      </c>
      <c r="J20" s="48">
        <f t="shared" si="2"/>
        <v>-0.6782880290291261</v>
      </c>
      <c r="K20" s="48">
        <f t="shared" si="3"/>
        <v>-0.52323103935950899</v>
      </c>
    </row>
    <row r="21" spans="1:11" x14ac:dyDescent="0.25">
      <c r="A21" s="46">
        <v>2015</v>
      </c>
      <c r="B21" s="10">
        <f>'cw_chemical_trendMSE area'!H16</f>
        <v>1372991.8520129472</v>
      </c>
      <c r="C21" s="10">
        <f>'cw_chemical_trendMSE area'!I16</f>
        <v>119621.05638988405</v>
      </c>
      <c r="D21" s="10">
        <f>'cw_chemical_trendMSE area'!J16</f>
        <v>3702.8477474320339</v>
      </c>
      <c r="E21" s="11">
        <v>11.98</v>
      </c>
      <c r="F21" s="11">
        <f>(E21*C21)/B21</f>
        <v>1.0437500072923209</v>
      </c>
      <c r="G21" s="11">
        <f t="shared" si="1"/>
        <v>3.2309089051911911E-2</v>
      </c>
      <c r="H21" s="11">
        <v>0.13439999999999999</v>
      </c>
      <c r="I21" s="11">
        <v>1.9E-3</v>
      </c>
      <c r="J21" s="48">
        <f t="shared" si="2"/>
        <v>1.6980053561367912</v>
      </c>
      <c r="K21" s="48">
        <f t="shared" si="3"/>
        <v>0.37611617810386022</v>
      </c>
    </row>
    <row r="22" spans="1:11" x14ac:dyDescent="0.25">
      <c r="A22" s="46">
        <v>2016</v>
      </c>
      <c r="B22" s="10">
        <f>'cw_chemical_trendMSE area'!H17</f>
        <v>1221126.2774693575</v>
      </c>
      <c r="C22" s="10">
        <f>'cw_chemical_trendMSE area'!I17</f>
        <v>117278.04485442361</v>
      </c>
      <c r="D22" s="10">
        <f>'cw_chemical_trendMSE area'!J17</f>
        <v>4595.8997169047789</v>
      </c>
      <c r="E22" s="11">
        <v>12.36</v>
      </c>
      <c r="F22" s="11">
        <f>(E22*C22)/B22</f>
        <v>1.1870653028650844</v>
      </c>
      <c r="G22" s="11">
        <f t="shared" si="1"/>
        <v>4.6518792977467902E-2</v>
      </c>
      <c r="H22" s="11">
        <v>0.26579999999999998</v>
      </c>
      <c r="I22" s="11">
        <v>8.3999999999999995E-3</v>
      </c>
      <c r="J22" s="48">
        <f t="shared" si="2"/>
        <v>4.5795187265878123</v>
      </c>
      <c r="K22" s="48">
        <f t="shared" si="3"/>
        <v>2.4888067944543577</v>
      </c>
    </row>
    <row r="23" spans="1:11" x14ac:dyDescent="0.25">
      <c r="F23" s="45">
        <f>MAX(F8:F22)</f>
        <v>1.1870653028650844</v>
      </c>
      <c r="G23" s="45">
        <f>MAX(G8:G22)</f>
        <v>4.6518792977467902E-2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topLeftCell="A2" workbookViewId="0">
      <selection activeCell="C24" sqref="C24"/>
    </sheetView>
  </sheetViews>
  <sheetFormatPr baseColWidth="10" defaultRowHeight="15" x14ac:dyDescent="0.25"/>
  <sheetData>
    <row r="1" spans="1:3" ht="15.75" thickBot="1" x14ac:dyDescent="0.3">
      <c r="A1" s="49" t="s">
        <v>35</v>
      </c>
      <c r="B1" s="49" t="s">
        <v>36</v>
      </c>
      <c r="C1" s="49" t="s">
        <v>37</v>
      </c>
    </row>
    <row r="2" spans="1:3" x14ac:dyDescent="0.25">
      <c r="A2">
        <v>6</v>
      </c>
      <c r="B2">
        <v>2006</v>
      </c>
      <c r="C2" s="50">
        <f>'cw_chemical_trend MSE'!$K$12</f>
        <v>0.31502988396323972</v>
      </c>
    </row>
    <row r="3" spans="1:3" x14ac:dyDescent="0.25">
      <c r="A3">
        <v>6</v>
      </c>
      <c r="B3">
        <v>2007</v>
      </c>
      <c r="C3" s="50">
        <f>'cw_chemical_trend MSE'!$K$13</f>
        <v>-0.86535786220786337</v>
      </c>
    </row>
    <row r="4" spans="1:3" x14ac:dyDescent="0.25">
      <c r="A4">
        <v>6</v>
      </c>
      <c r="B4">
        <v>2008</v>
      </c>
      <c r="C4" s="50">
        <f>'cw_chemical_trend MSE'!$K$14</f>
        <v>-0.54093475312685568</v>
      </c>
    </row>
    <row r="5" spans="1:3" x14ac:dyDescent="0.25">
      <c r="A5">
        <v>6</v>
      </c>
      <c r="B5">
        <v>2009</v>
      </c>
      <c r="C5" s="50">
        <f>'cw_chemical_trend MSE'!$K$15</f>
        <v>-0.44164633639413897</v>
      </c>
    </row>
    <row r="6" spans="1:3" x14ac:dyDescent="0.25">
      <c r="A6">
        <v>6</v>
      </c>
      <c r="B6">
        <v>2010</v>
      </c>
      <c r="C6" s="50">
        <f>'cw_chemical_trend MSE'!$K$16</f>
        <v>1.0737261535122247</v>
      </c>
    </row>
    <row r="7" spans="1:3" x14ac:dyDescent="0.25">
      <c r="A7">
        <v>6</v>
      </c>
      <c r="B7">
        <v>2011</v>
      </c>
      <c r="C7" s="50">
        <f>'cw_chemical_trend MSE'!$K$17</f>
        <v>0.52479975502292808</v>
      </c>
    </row>
    <row r="8" spans="1:3" x14ac:dyDescent="0.25">
      <c r="A8">
        <v>6</v>
      </c>
      <c r="B8">
        <v>2012</v>
      </c>
      <c r="C8" s="50">
        <f>'cw_chemical_trend MSE'!$K$18</f>
        <v>0.30900286580257125</v>
      </c>
    </row>
    <row r="9" spans="1:3" x14ac:dyDescent="0.25">
      <c r="A9">
        <v>6</v>
      </c>
      <c r="B9">
        <v>2013</v>
      </c>
      <c r="C9" s="50">
        <f>'cw_chemical_trend MSE'!$K$19</f>
        <v>-0.68119398591334313</v>
      </c>
    </row>
    <row r="10" spans="1:3" x14ac:dyDescent="0.25">
      <c r="A10">
        <v>6</v>
      </c>
      <c r="B10">
        <v>2014</v>
      </c>
      <c r="C10" s="50">
        <f>'cw_chemical_trend MSE'!$K$20</f>
        <v>-0.52323103935950899</v>
      </c>
    </row>
    <row r="11" spans="1:3" x14ac:dyDescent="0.25">
      <c r="A11">
        <v>6</v>
      </c>
      <c r="B11">
        <v>2015</v>
      </c>
      <c r="C11" s="50">
        <f>'cw_chemical_trend MSE'!$K$21</f>
        <v>0.37611617810386022</v>
      </c>
    </row>
    <row r="12" spans="1:3" x14ac:dyDescent="0.25">
      <c r="A12">
        <v>6</v>
      </c>
      <c r="B12">
        <v>2016</v>
      </c>
      <c r="C12" s="50">
        <f>'cw_chemical_trend MSE'!$K$22</f>
        <v>2.4888067944543577</v>
      </c>
    </row>
    <row r="13" spans="1:3" x14ac:dyDescent="0.25">
      <c r="A13">
        <v>7</v>
      </c>
      <c r="B13">
        <v>2006</v>
      </c>
      <c r="C13" s="50">
        <f>'cw_chemical_trend MSE'!$J$12</f>
        <v>-2.7910751666262914E-2</v>
      </c>
    </row>
    <row r="14" spans="1:3" x14ac:dyDescent="0.25">
      <c r="A14">
        <v>7</v>
      </c>
      <c r="B14">
        <v>2007</v>
      </c>
      <c r="C14" s="50">
        <f>'cw_chemical_trend MSE'!J13</f>
        <v>-0.9244346607731001</v>
      </c>
    </row>
    <row r="15" spans="1:3" x14ac:dyDescent="0.25">
      <c r="A15">
        <v>7</v>
      </c>
      <c r="B15">
        <v>2008</v>
      </c>
      <c r="C15" s="50">
        <f>'cw_chemical_trend MSE'!J14</f>
        <v>-0.64991099423951804</v>
      </c>
    </row>
    <row r="16" spans="1:3" x14ac:dyDescent="0.25">
      <c r="A16">
        <v>7</v>
      </c>
      <c r="B16">
        <v>2009</v>
      </c>
      <c r="C16" s="50">
        <f>'cw_chemical_trend MSE'!J15</f>
        <v>-0.47395499166957394</v>
      </c>
    </row>
    <row r="17" spans="1:3" x14ac:dyDescent="0.25">
      <c r="A17">
        <v>7</v>
      </c>
      <c r="B17">
        <v>2010</v>
      </c>
      <c r="C17" s="50">
        <f>'cw_chemical_trend MSE'!J16</f>
        <v>1.6524265519451207</v>
      </c>
    </row>
    <row r="18" spans="1:3" x14ac:dyDescent="0.25">
      <c r="A18">
        <v>7</v>
      </c>
      <c r="B18">
        <v>2011</v>
      </c>
      <c r="C18" s="50">
        <f>'cw_chemical_trend MSE'!J17</f>
        <v>0.47355924557402451</v>
      </c>
    </row>
    <row r="19" spans="1:3" x14ac:dyDescent="0.25">
      <c r="A19">
        <v>7</v>
      </c>
      <c r="B19">
        <v>2012</v>
      </c>
      <c r="C19" s="50">
        <f>'cw_chemical_trend MSE'!J18</f>
        <v>-1.8055954373543001E-2</v>
      </c>
    </row>
    <row r="20" spans="1:3" x14ac:dyDescent="0.25">
      <c r="A20">
        <v>7</v>
      </c>
      <c r="B20">
        <v>2013</v>
      </c>
      <c r="C20" s="50">
        <f>'cw_chemical_trend MSE'!J19</f>
        <v>-1.151618436746678</v>
      </c>
    </row>
    <row r="21" spans="1:3" x14ac:dyDescent="0.25">
      <c r="A21">
        <v>7</v>
      </c>
      <c r="B21">
        <v>2014</v>
      </c>
      <c r="C21" s="50">
        <f>'cw_chemical_trend MSE'!J20</f>
        <v>-0.6782880290291261</v>
      </c>
    </row>
    <row r="22" spans="1:3" x14ac:dyDescent="0.25">
      <c r="A22">
        <v>7</v>
      </c>
      <c r="B22">
        <v>2015</v>
      </c>
      <c r="C22" s="50">
        <f>'cw_chemical_trend MSE'!J21</f>
        <v>1.6980053561367912</v>
      </c>
    </row>
    <row r="23" spans="1:3" x14ac:dyDescent="0.25">
      <c r="A23">
        <v>7</v>
      </c>
      <c r="B23">
        <v>2016</v>
      </c>
      <c r="C23" s="50">
        <f>'cw_chemical_trend MSE'!J22</f>
        <v>4.5795187265878123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cw_chemicaltrendgl</vt:lpstr>
      <vt:lpstr>cw_chemical_trend_areaSE</vt:lpstr>
      <vt:lpstr>cw_chemical_trendMSE area</vt:lpstr>
      <vt:lpstr>cw_chemical_trend MSE</vt:lpstr>
      <vt:lpstr>cw_chemical_trend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Sistemas</dc:creator>
  <cp:lastModifiedBy>Usuario de Windows</cp:lastModifiedBy>
  <dcterms:created xsi:type="dcterms:W3CDTF">2019-03-29T21:19:49Z</dcterms:created>
  <dcterms:modified xsi:type="dcterms:W3CDTF">2019-05-31T17:07:04Z</dcterms:modified>
</cp:coreProperties>
</file>