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AGUAS LIMPIAS\AGUAS LIMPIAS 2019\AGUAS LIMPIAS 2019\DATOS CRUDOS\"/>
    </mc:Choice>
  </mc:AlternateContent>
  <bookViews>
    <workbookView xWindow="0" yWindow="0" windowWidth="28800" windowHeight="11835" activeTab="3"/>
  </bookViews>
  <sheets>
    <sheet name="cw_nutrients_trendgl" sheetId="1" r:id="rId1"/>
    <sheet name="cw_nutrients_trend_areaSE" sheetId="4" r:id="rId2"/>
    <sheet name="cw_nutrients_trend areaMSE" sheetId="3" r:id="rId3"/>
    <sheet name="cw_nutrients_trend MSE" sheetId="2" r:id="rId4"/>
    <sheet name="cw_nutrients_tren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K13" i="2"/>
  <c r="J13" i="2"/>
  <c r="F15" i="2"/>
  <c r="I8" i="4" l="1"/>
  <c r="I7" i="4"/>
  <c r="I6" i="4"/>
  <c r="I5" i="4"/>
  <c r="I4" i="4"/>
  <c r="I3" i="4"/>
  <c r="I2" i="4"/>
  <c r="K18" i="4" l="1"/>
  <c r="J18" i="4"/>
  <c r="D126" i="4"/>
  <c r="D125" i="4"/>
  <c r="D124" i="4"/>
  <c r="D123" i="4"/>
  <c r="D122" i="4"/>
  <c r="K19" i="4" l="1"/>
  <c r="D118" i="4"/>
  <c r="D117" i="4"/>
  <c r="D116" i="4"/>
  <c r="D115" i="4"/>
  <c r="D114" i="4"/>
  <c r="K3" i="4" l="1"/>
  <c r="J4" i="3" s="1"/>
  <c r="K2" i="4"/>
  <c r="J3" i="3" s="1"/>
  <c r="K5" i="4"/>
  <c r="J6" i="3" s="1"/>
  <c r="K6" i="4"/>
  <c r="J7" i="3" s="1"/>
  <c r="K7" i="4"/>
  <c r="J8" i="3" s="1"/>
  <c r="K4" i="4"/>
  <c r="J5" i="3" s="1"/>
  <c r="K8" i="4"/>
  <c r="J9" i="3" s="1"/>
  <c r="D110" i="4"/>
  <c r="D109" i="4"/>
  <c r="D108" i="4"/>
  <c r="D107" i="4"/>
  <c r="D106" i="4"/>
  <c r="D102" i="4" l="1"/>
  <c r="D101" i="4"/>
  <c r="D100" i="4"/>
  <c r="D99" i="4"/>
  <c r="D98" i="4"/>
  <c r="D94" i="4"/>
  <c r="D93" i="4"/>
  <c r="D92" i="4"/>
  <c r="D91" i="4"/>
  <c r="D90" i="4"/>
  <c r="D86" i="4"/>
  <c r="D85" i="4"/>
  <c r="D84" i="4"/>
  <c r="D83" i="4"/>
  <c r="D82" i="4"/>
  <c r="D78" i="4"/>
  <c r="D77" i="4"/>
  <c r="D76" i="4"/>
  <c r="D75" i="4"/>
  <c r="D74" i="4"/>
  <c r="D70" i="4"/>
  <c r="D69" i="4"/>
  <c r="D68" i="4"/>
  <c r="D67" i="4"/>
  <c r="D66" i="4"/>
  <c r="D62" i="4"/>
  <c r="D61" i="4"/>
  <c r="D60" i="4"/>
  <c r="D59" i="4"/>
  <c r="D58" i="4"/>
  <c r="E126" i="4"/>
  <c r="C126" i="4"/>
  <c r="C125" i="4"/>
  <c r="C124" i="4"/>
  <c r="C123" i="4"/>
  <c r="E122" i="4"/>
  <c r="C122" i="4"/>
  <c r="E118" i="4"/>
  <c r="C118" i="4"/>
  <c r="C117" i="4"/>
  <c r="C116" i="4"/>
  <c r="C115" i="4"/>
  <c r="E114" i="4"/>
  <c r="E110" i="4"/>
  <c r="C110" i="4"/>
  <c r="C108" i="4"/>
  <c r="C107" i="4"/>
  <c r="E106" i="4"/>
  <c r="E102" i="4"/>
  <c r="C102" i="4"/>
  <c r="C101" i="4"/>
  <c r="C100" i="4"/>
  <c r="C99" i="4"/>
  <c r="E98" i="4"/>
  <c r="C98" i="4"/>
  <c r="E94" i="4"/>
  <c r="E96" i="4" s="1"/>
  <c r="C94" i="4"/>
  <c r="C93" i="4"/>
  <c r="C92" i="4"/>
  <c r="C91" i="4"/>
  <c r="E90" i="4"/>
  <c r="C90" i="4"/>
  <c r="E86" i="4"/>
  <c r="C86" i="4"/>
  <c r="C85" i="4"/>
  <c r="C84" i="4"/>
  <c r="C83" i="4"/>
  <c r="E82" i="4"/>
  <c r="C82" i="4"/>
  <c r="C79" i="4"/>
  <c r="E78" i="4"/>
  <c r="C78" i="4"/>
  <c r="C77" i="4"/>
  <c r="C76" i="4"/>
  <c r="C75" i="4"/>
  <c r="E74" i="4"/>
  <c r="C74" i="4"/>
  <c r="E70" i="4"/>
  <c r="E66" i="4"/>
  <c r="E58" i="4"/>
  <c r="E64" i="4" s="1"/>
  <c r="E65" i="4" s="1"/>
  <c r="E104" i="4" l="1"/>
  <c r="E80" i="4"/>
  <c r="E88" i="4"/>
  <c r="E128" i="4"/>
  <c r="D64" i="4"/>
  <c r="D65" i="4" s="1"/>
  <c r="C80" i="4"/>
  <c r="D96" i="4"/>
  <c r="D112" i="4"/>
  <c r="D80" i="4"/>
  <c r="E112" i="4"/>
  <c r="D120" i="4"/>
  <c r="C96" i="4"/>
  <c r="E97" i="4" s="1"/>
  <c r="E72" i="4"/>
  <c r="E73" i="4" s="1"/>
  <c r="C120" i="4"/>
  <c r="D72" i="4"/>
  <c r="D73" i="4" s="1"/>
  <c r="C88" i="4"/>
  <c r="E89" i="4" s="1"/>
  <c r="C104" i="4"/>
  <c r="E105" i="4" s="1"/>
  <c r="D128" i="4"/>
  <c r="C112" i="4"/>
  <c r="E120" i="4"/>
  <c r="C128" i="4"/>
  <c r="D88" i="4"/>
  <c r="D104" i="4"/>
  <c r="E129" i="4" l="1"/>
  <c r="D129" i="4"/>
  <c r="D81" i="4"/>
  <c r="E81" i="4"/>
  <c r="D121" i="4"/>
  <c r="D105" i="4"/>
  <c r="D97" i="4"/>
  <c r="D89" i="4"/>
  <c r="E113" i="4"/>
  <c r="D113" i="4"/>
  <c r="E121" i="4"/>
  <c r="H8" i="3" l="1"/>
  <c r="H4" i="3"/>
  <c r="B10" i="2"/>
  <c r="B11" i="2"/>
  <c r="B14" i="2"/>
  <c r="B15" i="2"/>
  <c r="B9" i="2"/>
  <c r="H11" i="3"/>
  <c r="B17" i="2" s="1"/>
  <c r="H10" i="3"/>
  <c r="B16" i="2" s="1"/>
  <c r="H9" i="3"/>
  <c r="H7" i="3"/>
  <c r="B13" i="2" s="1"/>
  <c r="H6" i="3"/>
  <c r="B12" i="2" s="1"/>
  <c r="H5" i="3"/>
  <c r="H3" i="3"/>
  <c r="E67" i="3"/>
  <c r="E123" i="3" l="1"/>
  <c r="E127" i="3" l="1"/>
  <c r="D127" i="3"/>
  <c r="C127" i="3"/>
  <c r="D126" i="3"/>
  <c r="C126" i="3"/>
  <c r="D125" i="3"/>
  <c r="C125" i="3"/>
  <c r="C124" i="3"/>
  <c r="E129" i="3"/>
  <c r="D123" i="3"/>
  <c r="C123" i="3"/>
  <c r="D129" i="3" l="1"/>
  <c r="C129" i="3"/>
  <c r="E119" i="3"/>
  <c r="D119" i="3"/>
  <c r="C119" i="3"/>
  <c r="D118" i="3"/>
  <c r="C118" i="3"/>
  <c r="D117" i="3"/>
  <c r="C117" i="3"/>
  <c r="C116" i="3"/>
  <c r="E115" i="3"/>
  <c r="E121" i="3" s="1"/>
  <c r="J17" i="3" s="1"/>
  <c r="D115" i="3"/>
  <c r="D23" i="2" l="1"/>
  <c r="E130" i="3"/>
  <c r="D130" i="3"/>
  <c r="C121" i="3"/>
  <c r="H17" i="3" s="1"/>
  <c r="B23" i="2" s="1"/>
  <c r="D121" i="3"/>
  <c r="I17" i="3" s="1"/>
  <c r="E103" i="3"/>
  <c r="D103" i="3"/>
  <c r="C103" i="3"/>
  <c r="D102" i="3"/>
  <c r="C102" i="3"/>
  <c r="D101" i="3"/>
  <c r="C101" i="3"/>
  <c r="C100" i="3"/>
  <c r="E99" i="3"/>
  <c r="E105" i="3" s="1"/>
  <c r="J15" i="3" s="1"/>
  <c r="D99" i="3"/>
  <c r="C99" i="3"/>
  <c r="E122" i="3" l="1"/>
  <c r="G23" i="2"/>
  <c r="M17" i="3"/>
  <c r="C23" i="2"/>
  <c r="F23" i="2" s="1"/>
  <c r="L17" i="3"/>
  <c r="D21" i="2"/>
  <c r="D122" i="3"/>
  <c r="C105" i="3"/>
  <c r="D105" i="3"/>
  <c r="E95" i="3"/>
  <c r="D95" i="3"/>
  <c r="C95" i="3"/>
  <c r="D94" i="3"/>
  <c r="C94" i="3"/>
  <c r="D93" i="3"/>
  <c r="C93" i="3"/>
  <c r="D92" i="3"/>
  <c r="C92" i="3"/>
  <c r="E91" i="3"/>
  <c r="D91" i="3"/>
  <c r="C91" i="3"/>
  <c r="D106" i="3" l="1"/>
  <c r="I15" i="3"/>
  <c r="E106" i="3"/>
  <c r="H15" i="3"/>
  <c r="C97" i="3"/>
  <c r="H14" i="3" s="1"/>
  <c r="B20" i="2" s="1"/>
  <c r="D97" i="3"/>
  <c r="E97" i="3"/>
  <c r="J14" i="3" s="1"/>
  <c r="E87" i="3"/>
  <c r="D87" i="3"/>
  <c r="C87" i="3"/>
  <c r="D86" i="3"/>
  <c r="C86" i="3"/>
  <c r="D85" i="3"/>
  <c r="C85" i="3"/>
  <c r="C84" i="3"/>
  <c r="E83" i="3"/>
  <c r="E89" i="3" s="1"/>
  <c r="J13" i="3" s="1"/>
  <c r="D83" i="3"/>
  <c r="C83" i="3"/>
  <c r="D20" i="2" l="1"/>
  <c r="G20" i="2" s="1"/>
  <c r="M14" i="3"/>
  <c r="D98" i="3"/>
  <c r="I14" i="3"/>
  <c r="B21" i="2"/>
  <c r="G21" i="2" s="1"/>
  <c r="M15" i="3"/>
  <c r="C21" i="2"/>
  <c r="L15" i="3"/>
  <c r="D19" i="2"/>
  <c r="E98" i="3"/>
  <c r="C89" i="3"/>
  <c r="H13" i="3" s="1"/>
  <c r="B19" i="2" s="1"/>
  <c r="D89" i="3"/>
  <c r="C80" i="3"/>
  <c r="E79" i="3"/>
  <c r="D79" i="3"/>
  <c r="C79" i="3"/>
  <c r="D78" i="3"/>
  <c r="C78" i="3"/>
  <c r="D77" i="3"/>
  <c r="C77" i="3"/>
  <c r="C76" i="3"/>
  <c r="C75" i="3"/>
  <c r="E75" i="3"/>
  <c r="D75" i="3"/>
  <c r="F21" i="2" l="1"/>
  <c r="E90" i="3"/>
  <c r="C20" i="2"/>
  <c r="F20" i="2" s="1"/>
  <c r="L14" i="3"/>
  <c r="D90" i="3"/>
  <c r="I13" i="3"/>
  <c r="M13" i="3"/>
  <c r="G19" i="2"/>
  <c r="D81" i="3"/>
  <c r="I12" i="3" s="1"/>
  <c r="E81" i="3"/>
  <c r="J12" i="3" s="1"/>
  <c r="C81" i="3"/>
  <c r="H12" i="3" s="1"/>
  <c r="B18" i="2" s="1"/>
  <c r="E71" i="3"/>
  <c r="E73" i="3" s="1"/>
  <c r="D71" i="3"/>
  <c r="D70" i="3"/>
  <c r="D69" i="3"/>
  <c r="D67" i="3"/>
  <c r="D63" i="3"/>
  <c r="D62" i="3"/>
  <c r="D61" i="3"/>
  <c r="E59" i="3"/>
  <c r="E65" i="3" s="1"/>
  <c r="D59" i="3"/>
  <c r="D55" i="3"/>
  <c r="D54" i="3"/>
  <c r="D53" i="3"/>
  <c r="D51" i="3"/>
  <c r="D47" i="3"/>
  <c r="D46" i="3"/>
  <c r="D45" i="3"/>
  <c r="D43" i="3"/>
  <c r="D39" i="3"/>
  <c r="D38" i="3"/>
  <c r="D37" i="3"/>
  <c r="D35" i="3"/>
  <c r="D31" i="3"/>
  <c r="D30" i="3"/>
  <c r="D29" i="3"/>
  <c r="D27" i="3"/>
  <c r="D23" i="3"/>
  <c r="D22" i="3"/>
  <c r="D21" i="3"/>
  <c r="D19" i="3"/>
  <c r="D15" i="3"/>
  <c r="D14" i="3"/>
  <c r="D13" i="3"/>
  <c r="D11" i="3"/>
  <c r="E10" i="3"/>
  <c r="D7" i="3"/>
  <c r="D6" i="3"/>
  <c r="D5" i="3"/>
  <c r="D3" i="3"/>
  <c r="D82" i="3" l="1"/>
  <c r="C19" i="2"/>
  <c r="F19" i="2" s="1"/>
  <c r="L13" i="3"/>
  <c r="E66" i="3"/>
  <c r="J10" i="3"/>
  <c r="D18" i="2"/>
  <c r="G18" i="2" s="1"/>
  <c r="M12" i="3"/>
  <c r="E74" i="3"/>
  <c r="J11" i="3"/>
  <c r="C18" i="2"/>
  <c r="F18" i="2" s="1"/>
  <c r="L12" i="3"/>
  <c r="E82" i="3"/>
  <c r="D25" i="3"/>
  <c r="D57" i="3"/>
  <c r="D33" i="3"/>
  <c r="D49" i="3"/>
  <c r="D65" i="3"/>
  <c r="D17" i="3"/>
  <c r="D9" i="3"/>
  <c r="I3" i="3" s="1"/>
  <c r="D73" i="3"/>
  <c r="D41" i="3"/>
  <c r="E111" i="3"/>
  <c r="D111" i="3"/>
  <c r="C111" i="3"/>
  <c r="D110" i="3"/>
  <c r="D109" i="3"/>
  <c r="C109" i="3"/>
  <c r="C108" i="3"/>
  <c r="E107" i="3"/>
  <c r="D107" i="3"/>
  <c r="D42" i="3" l="1"/>
  <c r="I7" i="3"/>
  <c r="D16" i="2"/>
  <c r="G16" i="2" s="1"/>
  <c r="M10" i="3"/>
  <c r="D66" i="3"/>
  <c r="I10" i="3"/>
  <c r="D17" i="2"/>
  <c r="G17" i="2" s="1"/>
  <c r="M11" i="3"/>
  <c r="D50" i="3"/>
  <c r="I8" i="3"/>
  <c r="D34" i="3"/>
  <c r="I6" i="3"/>
  <c r="D74" i="3"/>
  <c r="I11" i="3"/>
  <c r="D58" i="3"/>
  <c r="I9" i="3"/>
  <c r="D26" i="3"/>
  <c r="I5" i="3"/>
  <c r="C9" i="2"/>
  <c r="F9" i="2" s="1"/>
  <c r="L3" i="3"/>
  <c r="D18" i="3"/>
  <c r="I4" i="3"/>
  <c r="E113" i="3"/>
  <c r="J16" i="3" s="1"/>
  <c r="C113" i="3"/>
  <c r="D10" i="3"/>
  <c r="D113" i="3"/>
  <c r="C12" i="2" l="1"/>
  <c r="F12" i="2" s="1"/>
  <c r="L6" i="3"/>
  <c r="D22" i="2"/>
  <c r="C15" i="2"/>
  <c r="L9" i="3"/>
  <c r="C10" i="2"/>
  <c r="F10" i="2" s="1"/>
  <c r="L4" i="3"/>
  <c r="C17" i="2"/>
  <c r="F17" i="2" s="1"/>
  <c r="L11" i="3"/>
  <c r="C16" i="2"/>
  <c r="F16" i="2" s="1"/>
  <c r="L10" i="3"/>
  <c r="D114" i="3"/>
  <c r="I16" i="3"/>
  <c r="C11" i="2"/>
  <c r="F11" i="2" s="1"/>
  <c r="L5" i="3"/>
  <c r="C14" i="2"/>
  <c r="F14" i="2" s="1"/>
  <c r="L8" i="3"/>
  <c r="E114" i="3"/>
  <c r="H16" i="3"/>
  <c r="B22" i="2" s="1"/>
  <c r="C13" i="2"/>
  <c r="F13" i="2" s="1"/>
  <c r="L7" i="3"/>
  <c r="G22" i="2" l="1"/>
  <c r="M16" i="3"/>
  <c r="C22" i="2"/>
  <c r="F22" i="2" s="1"/>
  <c r="L16" i="3"/>
  <c r="D10" i="2" l="1"/>
  <c r="G10" i="2" s="1"/>
  <c r="M4" i="3"/>
  <c r="D13" i="2"/>
  <c r="G13" i="2" s="1"/>
  <c r="M7" i="3"/>
  <c r="D15" i="2"/>
  <c r="G15" i="2" s="1"/>
  <c r="M9" i="3"/>
  <c r="D11" i="2"/>
  <c r="G11" i="2" s="1"/>
  <c r="M5" i="3"/>
  <c r="D12" i="2"/>
  <c r="G12" i="2" s="1"/>
  <c r="M6" i="3"/>
  <c r="D14" i="2"/>
  <c r="G14" i="2" s="1"/>
  <c r="M8" i="3"/>
  <c r="D9" i="2"/>
  <c r="G9" i="2" s="1"/>
  <c r="M3" i="3"/>
</calcChain>
</file>

<file path=xl/sharedStrings.xml><?xml version="1.0" encoding="utf-8"?>
<sst xmlns="http://schemas.openxmlformats.org/spreadsheetml/2006/main" count="449" uniqueCount="39">
  <si>
    <t>NITROGENO FERTILIZANTE (tonnes of nutrients per 1000 Ha)</t>
  </si>
  <si>
    <t>AÑO</t>
  </si>
  <si>
    <t>Nitrógeno Fertilizante</t>
  </si>
  <si>
    <t>kg/ha</t>
  </si>
  <si>
    <t>Provincia</t>
  </si>
  <si>
    <t>Slope (Trend)</t>
  </si>
  <si>
    <t>Manabí</t>
  </si>
  <si>
    <t>Santa Elena</t>
  </si>
  <si>
    <t>Año</t>
  </si>
  <si>
    <t>Tipo de cultivo</t>
  </si>
  <si>
    <t>Nacional</t>
  </si>
  <si>
    <t>Banano</t>
  </si>
  <si>
    <t xml:space="preserve"> Caña de Azúcar</t>
  </si>
  <si>
    <t>Palma Africana</t>
  </si>
  <si>
    <t>Arroz</t>
  </si>
  <si>
    <t>Maíz duro</t>
  </si>
  <si>
    <t>Papa</t>
  </si>
  <si>
    <t>Total</t>
  </si>
  <si>
    <t>Porcentaje</t>
  </si>
  <si>
    <t>-- </t>
  </si>
  <si>
    <t>--- </t>
  </si>
  <si>
    <t> --</t>
  </si>
  <si>
    <t>-</t>
  </si>
  <si>
    <t>Nacional (Ha)</t>
  </si>
  <si>
    <t>Santa Elena (Ha)</t>
  </si>
  <si>
    <t xml:space="preserve"> Nacional (tonnes of nutrients per 1000 Ha)</t>
  </si>
  <si>
    <t xml:space="preserve"> Santa Elena (tonnes of nutrients per 1000 Ha)</t>
  </si>
  <si>
    <t>Manabí (Ha)</t>
  </si>
  <si>
    <t>Manabí (tonnes of nutrients per 1000 Ha)</t>
  </si>
  <si>
    <t>ÁREA COSECHADA EN HA (INEC)</t>
  </si>
  <si>
    <t>Guayas</t>
  </si>
  <si>
    <t xml:space="preserve"> Caña de Azucar</t>
  </si>
  <si>
    <t>Manabí Pendiente</t>
  </si>
  <si>
    <t>Santa Elena pendiente</t>
  </si>
  <si>
    <t>Manabí Tendencia</t>
  </si>
  <si>
    <t>Santa Elena Tendencia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</si>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</sst>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4292E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EEA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164" fontId="3" fillId="5" borderId="1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 vertical="center"/>
    </xf>
    <xf numFmtId="0" fontId="8" fillId="0" borderId="0" xfId="0" applyFont="1"/>
    <xf numFmtId="0" fontId="0" fillId="0" borderId="1" xfId="0" applyBorder="1"/>
    <xf numFmtId="3" fontId="6" fillId="0" borderId="1" xfId="0" applyNumberFormat="1" applyFont="1" applyBorder="1" applyAlignment="1">
      <alignment horizontal="right" vertical="center"/>
    </xf>
    <xf numFmtId="3" fontId="0" fillId="0" borderId="1" xfId="0" applyNumberFormat="1" applyBorder="1"/>
    <xf numFmtId="3" fontId="2" fillId="0" borderId="1" xfId="0" applyNumberFormat="1" applyFont="1" applyBorder="1"/>
    <xf numFmtId="2" fontId="0" fillId="0" borderId="1" xfId="0" applyNumberFormat="1" applyBorder="1"/>
    <xf numFmtId="4" fontId="6" fillId="6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/>
    <xf numFmtId="0" fontId="9" fillId="8" borderId="1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3" fontId="0" fillId="0" borderId="0" xfId="0" applyNumberFormat="1"/>
    <xf numFmtId="9" fontId="0" fillId="0" borderId="0" xfId="1" applyFont="1"/>
    <xf numFmtId="3" fontId="6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0" borderId="1" xfId="0" applyNumberFormat="1" applyFont="1" applyBorder="1" applyAlignment="1">
      <alignment horizontal="right" vertical="center"/>
    </xf>
    <xf numFmtId="3" fontId="5" fillId="10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/>
    <xf numFmtId="3" fontId="7" fillId="0" borderId="1" xfId="0" applyNumberFormat="1" applyFont="1" applyFill="1" applyBorder="1" applyAlignment="1">
      <alignment horizontal="right"/>
    </xf>
    <xf numFmtId="3" fontId="5" fillId="11" borderId="1" xfId="0" applyNumberFormat="1" applyFont="1" applyFill="1" applyBorder="1" applyAlignment="1">
      <alignment horizontal="right" vertical="center"/>
    </xf>
    <xf numFmtId="3" fontId="0" fillId="0" borderId="1" xfId="1" applyNumberFormat="1" applyFont="1" applyBorder="1"/>
    <xf numFmtId="3" fontId="5" fillId="9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10" fontId="6" fillId="0" borderId="1" xfId="1" applyNumberFormat="1" applyFont="1" applyBorder="1" applyAlignment="1">
      <alignment horizontal="right" vertical="center"/>
    </xf>
    <xf numFmtId="10" fontId="2" fillId="0" borderId="1" xfId="1" applyNumberFormat="1" applyFont="1" applyBorder="1"/>
    <xf numFmtId="10" fontId="0" fillId="0" borderId="0" xfId="1" applyNumberFormat="1" applyFont="1"/>
    <xf numFmtId="0" fontId="5" fillId="0" borderId="3" xfId="0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right" vertical="center"/>
    </xf>
    <xf numFmtId="10" fontId="6" fillId="0" borderId="3" xfId="0" applyNumberFormat="1" applyFont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/>
    <xf numFmtId="3" fontId="0" fillId="0" borderId="1" xfId="0" applyNumberFormat="1" applyFill="1" applyBorder="1"/>
    <xf numFmtId="3" fontId="2" fillId="0" borderId="1" xfId="0" applyNumberFormat="1" applyFont="1" applyFill="1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10" fillId="12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MSE'!$A$9:$A$13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'cw_nutrients_trend MSE'!$F$9:$F$13</c:f>
              <c:numCache>
                <c:formatCode>General</c:formatCode>
                <c:ptCount val="5"/>
                <c:pt idx="0">
                  <c:v>7.2932467901268634</c:v>
                </c:pt>
                <c:pt idx="1">
                  <c:v>3.4717511121925053</c:v>
                </c:pt>
                <c:pt idx="2">
                  <c:v>3.9223243643270873</c:v>
                </c:pt>
                <c:pt idx="3">
                  <c:v>3.4806610336626433</c:v>
                </c:pt>
                <c:pt idx="4">
                  <c:v>3.7823107852350342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08-4422-B9AA-68CECBA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6368"/>
        <c:axId val="71126928"/>
      </c:scatterChart>
      <c:valAx>
        <c:axId val="711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126928"/>
        <c:crosses val="autoZero"/>
        <c:crossBetween val="midCat"/>
      </c:valAx>
      <c:valAx>
        <c:axId val="711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11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70231846019248"/>
                  <c:y val="-0.39682596967045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MSE'!$A$13:$A$17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'cw_nutrients_trend MSE'!$G$13:$G$17</c:f>
              <c:numCache>
                <c:formatCode>General</c:formatCode>
                <c:ptCount val="5"/>
                <c:pt idx="0">
                  <c:v>0.16271732376299705</c:v>
                </c:pt>
                <c:pt idx="1">
                  <c:v>0.15910505429201352</c:v>
                </c:pt>
                <c:pt idx="2">
                  <c:v>0.19716750690024734</c:v>
                </c:pt>
                <c:pt idx="3">
                  <c:v>0.12645807507472662</c:v>
                </c:pt>
                <c:pt idx="4">
                  <c:v>0.13459095999993587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A-4AE8-8620-CBD90DF7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856"/>
        <c:axId val="117866416"/>
      </c:scatterChart>
      <c:valAx>
        <c:axId val="1178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6416"/>
        <c:crosses val="autoZero"/>
        <c:crossBetween val="midCat"/>
      </c:valAx>
      <c:valAx>
        <c:axId val="117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'cw_nutrients_trend MSE'!$F$14:$F$18</c:f>
              <c:numCache>
                <c:formatCode>General</c:formatCode>
                <c:ptCount val="5"/>
                <c:pt idx="0">
                  <c:v>3.1649564074795329</c:v>
                </c:pt>
                <c:pt idx="1">
                  <c:v>3.9366263330116054</c:v>
                </c:pt>
                <c:pt idx="2">
                  <c:v>3.3660555317693097</c:v>
                </c:pt>
                <c:pt idx="3">
                  <c:v>3.5893231825277017</c:v>
                </c:pt>
                <c:pt idx="4">
                  <c:v>4.0343309048153371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B8-4733-A6A3-CDB50BD7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9456"/>
        <c:axId val="311340016"/>
      </c:scatterChart>
      <c:valAx>
        <c:axId val="311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1340016"/>
        <c:crosses val="autoZero"/>
        <c:crossBetween val="midCat"/>
      </c:valAx>
      <c:valAx>
        <c:axId val="3113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1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48009623797027"/>
                  <c:y val="-0.31513815981335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'cw_nutrients_trend MSE'!$G$14:$G$18</c:f>
              <c:numCache>
                <c:formatCode>General</c:formatCode>
                <c:ptCount val="5"/>
                <c:pt idx="0">
                  <c:v>0.15910505429201352</c:v>
                </c:pt>
                <c:pt idx="1">
                  <c:v>0.19716750690024734</c:v>
                </c:pt>
                <c:pt idx="2">
                  <c:v>0.12645807507472662</c:v>
                </c:pt>
                <c:pt idx="3">
                  <c:v>0.13459095999993587</c:v>
                </c:pt>
                <c:pt idx="4">
                  <c:v>0.25747963856780071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6-40CB-8E8D-EB978DDF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62624"/>
        <c:axId val="256763184"/>
      </c:scatterChart>
      <c:valAx>
        <c:axId val="2567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763184"/>
        <c:crosses val="autoZero"/>
        <c:crossBetween val="midCat"/>
      </c:valAx>
      <c:valAx>
        <c:axId val="256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67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19116360454943"/>
                  <c:y val="-0.19408829104695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MSE'!$A$15:$A$19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'cw_nutrients_trend MSE'!$F$15:$F$19</c:f>
              <c:numCache>
                <c:formatCode>General</c:formatCode>
                <c:ptCount val="5"/>
                <c:pt idx="0">
                  <c:v>3.9366263330116054</c:v>
                </c:pt>
                <c:pt idx="1">
                  <c:v>3.3660555317693097</c:v>
                </c:pt>
                <c:pt idx="2">
                  <c:v>3.5893231825277017</c:v>
                </c:pt>
                <c:pt idx="3">
                  <c:v>4.0343309048153371</c:v>
                </c:pt>
                <c:pt idx="4">
                  <c:v>4.3774214367380013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76-4C05-9D0E-5661BF8D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03216"/>
        <c:axId val="309703776"/>
      </c:scatterChart>
      <c:valAx>
        <c:axId val="3097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3776"/>
        <c:crosses val="autoZero"/>
        <c:crossBetween val="midCat"/>
      </c:valAx>
      <c:valAx>
        <c:axId val="309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MSE'!$A$16:$A$20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MSE'!$F$16:$F$20</c:f>
              <c:numCache>
                <c:formatCode>General</c:formatCode>
                <c:ptCount val="5"/>
                <c:pt idx="0">
                  <c:v>3.3660555317693097</c:v>
                </c:pt>
                <c:pt idx="1">
                  <c:v>3.5893231825277017</c:v>
                </c:pt>
                <c:pt idx="2">
                  <c:v>4.0343309048153371</c:v>
                </c:pt>
                <c:pt idx="3">
                  <c:v>4.3774214367380013</c:v>
                </c:pt>
                <c:pt idx="4">
                  <c:v>4.4740822249930545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8-4189-90FB-6FFCB96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00976"/>
        <c:axId val="309706016"/>
      </c:scatterChart>
      <c:valAx>
        <c:axId val="3097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6016"/>
        <c:crosses val="autoZero"/>
        <c:crossBetween val="midCat"/>
      </c:valAx>
      <c:valAx>
        <c:axId val="3097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1099919801691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MSE'!$A$15:$A$19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'cw_nutrients_trend MSE'!$G$15:$G$19</c:f>
              <c:numCache>
                <c:formatCode>General</c:formatCode>
                <c:ptCount val="5"/>
                <c:pt idx="0">
                  <c:v>0.19716750690024734</c:v>
                </c:pt>
                <c:pt idx="1">
                  <c:v>0.12645807507472662</c:v>
                </c:pt>
                <c:pt idx="2">
                  <c:v>0.13459095999993587</c:v>
                </c:pt>
                <c:pt idx="3">
                  <c:v>0.25747963856780071</c:v>
                </c:pt>
                <c:pt idx="4">
                  <c:v>0.25454895905121455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C1-41AD-9046-51E2DEC8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87440"/>
        <c:axId val="272293040"/>
      </c:scatterChart>
      <c:valAx>
        <c:axId val="2722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93040"/>
        <c:crosses val="autoZero"/>
        <c:crossBetween val="midCat"/>
      </c:valAx>
      <c:valAx>
        <c:axId val="2722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MSE'!$A$16:$A$20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MSE'!$G$16:$G$20</c:f>
              <c:numCache>
                <c:formatCode>General</c:formatCode>
                <c:ptCount val="5"/>
                <c:pt idx="0">
                  <c:v>0.12645807507472662</c:v>
                </c:pt>
                <c:pt idx="1">
                  <c:v>0.13459095999993587</c:v>
                </c:pt>
                <c:pt idx="2">
                  <c:v>0.25747963856780071</c:v>
                </c:pt>
                <c:pt idx="3">
                  <c:v>0.25454895905121455</c:v>
                </c:pt>
                <c:pt idx="4">
                  <c:v>0.18420563592929085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3-410C-8221-B741CBF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0528"/>
        <c:axId val="309791088"/>
      </c:scatterChart>
      <c:valAx>
        <c:axId val="3097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91088"/>
        <c:crosses val="autoZero"/>
        <c:crossBetween val="midCat"/>
      </c:valAx>
      <c:valAx>
        <c:axId val="3097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7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2786526684165"/>
                  <c:y val="-0.20496937882764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MSE'!$A$17:$A$21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MSE'!$F$17:$F$21</c:f>
              <c:numCache>
                <c:formatCode>General</c:formatCode>
                <c:ptCount val="5"/>
                <c:pt idx="0">
                  <c:v>3.5893231825277017</c:v>
                </c:pt>
                <c:pt idx="1">
                  <c:v>4.0343309048153371</c:v>
                </c:pt>
                <c:pt idx="2">
                  <c:v>4.3774214367380013</c:v>
                </c:pt>
                <c:pt idx="3">
                  <c:v>4.4740822249930545</c:v>
                </c:pt>
                <c:pt idx="4">
                  <c:v>6.1603252462852103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6-497D-A43B-A9D1C39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99856"/>
        <c:axId val="310558448"/>
      </c:scatterChart>
      <c:valAx>
        <c:axId val="3096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558448"/>
        <c:crosses val="autoZero"/>
        <c:crossBetween val="midCat"/>
      </c:valAx>
      <c:valAx>
        <c:axId val="310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MSE'!$A$17:$A$21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MSE'!$G$17:$G$21</c:f>
              <c:numCache>
                <c:formatCode>General</c:formatCode>
                <c:ptCount val="5"/>
                <c:pt idx="0">
                  <c:v>0.13459095999993587</c:v>
                </c:pt>
                <c:pt idx="1">
                  <c:v>0.25747963856780071</c:v>
                </c:pt>
                <c:pt idx="2">
                  <c:v>0.25454895905121455</c:v>
                </c:pt>
                <c:pt idx="3">
                  <c:v>0.18420563592929085</c:v>
                </c:pt>
                <c:pt idx="4">
                  <c:v>0.39910709026780006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E-43FD-B010-86961CF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1792"/>
        <c:axId val="320960672"/>
      </c:scatterChart>
      <c:valAx>
        <c:axId val="3209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0672"/>
        <c:crosses val="autoZero"/>
        <c:crossBetween val="midCat"/>
      </c:valAx>
      <c:valAx>
        <c:axId val="320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MANABÍ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38342082239719"/>
                  <c:y val="-0.1661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MSE'!$F$18:$F$22</c:f>
              <c:numCache>
                <c:formatCode>General</c:formatCode>
                <c:ptCount val="5"/>
                <c:pt idx="0">
                  <c:v>4.0343309048153371</c:v>
                </c:pt>
                <c:pt idx="1">
                  <c:v>4.3774214367380013</c:v>
                </c:pt>
                <c:pt idx="2">
                  <c:v>4.4740822249930545</c:v>
                </c:pt>
                <c:pt idx="3">
                  <c:v>6.1603252462852103</c:v>
                </c:pt>
                <c:pt idx="4">
                  <c:v>6.0795388571667912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3-440E-B112-64C3A47B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6832"/>
        <c:axId val="320967392"/>
      </c:scatterChart>
      <c:valAx>
        <c:axId val="3209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7392"/>
        <c:crosses val="autoZero"/>
        <c:crossBetween val="midCat"/>
      </c:valAx>
      <c:valAx>
        <c:axId val="3209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2006</a:t>
            </a:r>
          </a:p>
        </c:rich>
      </c:tx>
      <c:layout>
        <c:manualLayout>
          <c:xMode val="edge"/>
          <c:yMode val="edge"/>
          <c:x val="0.2331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70231846019249"/>
                  <c:y val="-0.21074365704286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MSE'!$A$9:$A$13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'cw_nutrients_trend MSE'!$G$9:$G$13</c:f>
              <c:numCache>
                <c:formatCode>General</c:formatCode>
                <c:ptCount val="5"/>
                <c:pt idx="0">
                  <c:v>0.16154023027840198</c:v>
                </c:pt>
                <c:pt idx="1">
                  <c:v>0.15142419784058608</c:v>
                </c:pt>
                <c:pt idx="2">
                  <c:v>0.17251161434837145</c:v>
                </c:pt>
                <c:pt idx="3">
                  <c:v>0.14311451838265893</c:v>
                </c:pt>
                <c:pt idx="4">
                  <c:v>0.16271732376299705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4-4EFF-95CA-977F8B23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5424"/>
        <c:axId val="269455984"/>
      </c:scatterChart>
      <c:valAx>
        <c:axId val="2694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5984"/>
        <c:crosses val="autoZero"/>
        <c:crossBetween val="midCat"/>
      </c:valAx>
      <c:valAx>
        <c:axId val="269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3822601341498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MSE'!$G$18:$G$22</c:f>
              <c:numCache>
                <c:formatCode>General</c:formatCode>
                <c:ptCount val="5"/>
                <c:pt idx="0">
                  <c:v>0.25747963856780071</c:v>
                </c:pt>
                <c:pt idx="1">
                  <c:v>0.25454895905121455</c:v>
                </c:pt>
                <c:pt idx="2">
                  <c:v>0.18420563592929085</c:v>
                </c:pt>
                <c:pt idx="3">
                  <c:v>0.39910709026780006</c:v>
                </c:pt>
                <c:pt idx="4">
                  <c:v>0.18819100451105283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3F-4E07-8BFF-EB01CEF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4032"/>
        <c:axId val="320975232"/>
      </c:scatterChart>
      <c:valAx>
        <c:axId val="320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5232"/>
        <c:crosses val="autoZero"/>
        <c:crossBetween val="midCat"/>
      </c:valAx>
      <c:valAx>
        <c:axId val="3209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MSE'!$A$19:$A$23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MSE'!$F$19:$F$23</c:f>
              <c:numCache>
                <c:formatCode>General</c:formatCode>
                <c:ptCount val="5"/>
                <c:pt idx="0">
                  <c:v>4.3774214367380013</c:v>
                </c:pt>
                <c:pt idx="1">
                  <c:v>4.4740822249930545</c:v>
                </c:pt>
                <c:pt idx="2">
                  <c:v>6.1603252462852103</c:v>
                </c:pt>
                <c:pt idx="3">
                  <c:v>6.0795388571667912</c:v>
                </c:pt>
                <c:pt idx="4">
                  <c:v>7.8119653507318745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72992"/>
        <c:axId val="320974112"/>
      </c:scatterChart>
      <c:valAx>
        <c:axId val="3209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4112"/>
        <c:crosses val="autoZero"/>
        <c:crossBetween val="midCat"/>
      </c:valAx>
      <c:valAx>
        <c:axId val="3209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09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25787401574803"/>
                  <c:y val="-0.320364902303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MSE'!$A$19:$A$23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MSE'!$G$19:$G$23</c:f>
              <c:numCache>
                <c:formatCode>General</c:formatCode>
                <c:ptCount val="5"/>
                <c:pt idx="0">
                  <c:v>0.25454895905121455</c:v>
                </c:pt>
                <c:pt idx="1">
                  <c:v>0.18420563592929085</c:v>
                </c:pt>
                <c:pt idx="2">
                  <c:v>0.39910709026780006</c:v>
                </c:pt>
                <c:pt idx="3">
                  <c:v>0.18819100451105283</c:v>
                </c:pt>
                <c:pt idx="4">
                  <c:v>0.30613581074330415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88560"/>
        <c:axId val="317074528"/>
      </c:scatterChart>
      <c:valAx>
        <c:axId val="2722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074528"/>
        <c:crosses val="autoZero"/>
        <c:crossBetween val="midCat"/>
      </c:valAx>
      <c:valAx>
        <c:axId val="317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22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MSE'!$A$10:$A$14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'cw_nutrients_trend MSE'!$F$10:$F$14</c:f>
              <c:numCache>
                <c:formatCode>General</c:formatCode>
                <c:ptCount val="5"/>
                <c:pt idx="0">
                  <c:v>3.4717511121925053</c:v>
                </c:pt>
                <c:pt idx="1">
                  <c:v>3.9223243643270873</c:v>
                </c:pt>
                <c:pt idx="2">
                  <c:v>3.4806610336626433</c:v>
                </c:pt>
                <c:pt idx="3">
                  <c:v>3.7823107852350342</c:v>
                </c:pt>
                <c:pt idx="4">
                  <c:v>3.1649564074795329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E9-4B7D-8FC5-ED139BD1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8224"/>
        <c:axId val="269458784"/>
      </c:scatterChart>
      <c:valAx>
        <c:axId val="269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8784"/>
        <c:crosses val="autoZero"/>
        <c:crossBetween val="midCat"/>
      </c:valAx>
      <c:valAx>
        <c:axId val="2694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9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1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MSE'!$A$10:$A$14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'cw_nutrients_trend MSE'!$G$10:$G$14</c:f>
              <c:numCache>
                <c:formatCode>General</c:formatCode>
                <c:ptCount val="5"/>
                <c:pt idx="0">
                  <c:v>0.15142419784058608</c:v>
                </c:pt>
                <c:pt idx="1">
                  <c:v>0.17251161434837145</c:v>
                </c:pt>
                <c:pt idx="2">
                  <c:v>0.14311451838265893</c:v>
                </c:pt>
                <c:pt idx="3">
                  <c:v>0.16271732376299705</c:v>
                </c:pt>
                <c:pt idx="4">
                  <c:v>0.15910505429201352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2-471E-9135-3FC97A32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4512"/>
        <c:axId val="265135072"/>
      </c:scatterChart>
      <c:valAx>
        <c:axId val="2651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35072"/>
        <c:crosses val="autoZero"/>
        <c:crossBetween val="midCat"/>
      </c:valAx>
      <c:valAx>
        <c:axId val="26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52449693788276"/>
                  <c:y val="-0.19556175269757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MSE'!$A$11:$A$15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'cw_nutrients_trend MSE'!$F$11:$F$15</c:f>
              <c:numCache>
                <c:formatCode>General</c:formatCode>
                <c:ptCount val="5"/>
                <c:pt idx="0">
                  <c:v>3.9223243643270873</c:v>
                </c:pt>
                <c:pt idx="1">
                  <c:v>3.4806610336626433</c:v>
                </c:pt>
                <c:pt idx="2">
                  <c:v>3.7823107852350342</c:v>
                </c:pt>
                <c:pt idx="3">
                  <c:v>3.1649564074795329</c:v>
                </c:pt>
                <c:pt idx="4">
                  <c:v>3.9366263330116054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9E-46C6-9BC1-CBDA4AA6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2048"/>
        <c:axId val="118152608"/>
      </c:scatterChart>
      <c:valAx>
        <c:axId val="1181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2608"/>
        <c:crosses val="autoZero"/>
        <c:crossBetween val="midCat"/>
      </c:valAx>
      <c:valAx>
        <c:axId val="118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24864319043452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MSE'!$A$11:$A$15</c:f>
              <c:numCache>
                <c:formatCode>General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'cw_nutrients_trend MSE'!$G$11:$G$15</c:f>
              <c:numCache>
                <c:formatCode>General</c:formatCode>
                <c:ptCount val="5"/>
                <c:pt idx="0">
                  <c:v>0.17251161434837145</c:v>
                </c:pt>
                <c:pt idx="1">
                  <c:v>0.14311451838265893</c:v>
                </c:pt>
                <c:pt idx="2">
                  <c:v>0.16271732376299705</c:v>
                </c:pt>
                <c:pt idx="3">
                  <c:v>0.15910505429201352</c:v>
                </c:pt>
                <c:pt idx="4">
                  <c:v>0.19716750690024734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3-4BF3-BEA1-173FB39A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4848"/>
        <c:axId val="117632832"/>
      </c:scatterChart>
      <c:valAx>
        <c:axId val="1181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2832"/>
        <c:crosses val="autoZero"/>
        <c:crossBetween val="midCat"/>
      </c:valAx>
      <c:valAx>
        <c:axId val="117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1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52449693788278"/>
                  <c:y val="-0.22047426363371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MSE'!$A$12:$A$16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'cw_nutrients_trend MSE'!$F$12:$F$16</c:f>
              <c:numCache>
                <c:formatCode>General</c:formatCode>
                <c:ptCount val="5"/>
                <c:pt idx="0">
                  <c:v>3.4806610336626433</c:v>
                </c:pt>
                <c:pt idx="1">
                  <c:v>3.7823107852350342</c:v>
                </c:pt>
                <c:pt idx="2">
                  <c:v>3.1649564074795329</c:v>
                </c:pt>
                <c:pt idx="3">
                  <c:v>3.9366263330116054</c:v>
                </c:pt>
                <c:pt idx="4">
                  <c:v>3.3660555317693097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67-4BA7-9E3D-747A7520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5072"/>
        <c:axId val="117635632"/>
      </c:scatterChart>
      <c:valAx>
        <c:axId val="1176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5632"/>
        <c:crosses val="autoZero"/>
        <c:crossBetween val="midCat"/>
      </c:valAx>
      <c:valAx>
        <c:axId val="117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6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2009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59120734908136"/>
                  <c:y val="-0.3399850539515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MSE'!$A$12:$A$16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'cw_nutrients_trend MSE'!$G$12:$G$16</c:f>
              <c:numCache>
                <c:formatCode>General</c:formatCode>
                <c:ptCount val="5"/>
                <c:pt idx="0">
                  <c:v>0.14311451838265893</c:v>
                </c:pt>
                <c:pt idx="1">
                  <c:v>0.16271732376299705</c:v>
                </c:pt>
                <c:pt idx="2">
                  <c:v>0.15910505429201352</c:v>
                </c:pt>
                <c:pt idx="3">
                  <c:v>0.19716750690024734</c:v>
                </c:pt>
                <c:pt idx="4">
                  <c:v>0.12645807507472662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28-4EB2-8501-8B6975FA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26848"/>
        <c:axId val="117727408"/>
      </c:scatterChart>
      <c:valAx>
        <c:axId val="1177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727408"/>
        <c:crosses val="autoZero"/>
        <c:crossBetween val="midCat"/>
      </c:valAx>
      <c:valAx>
        <c:axId val="1177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7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96894138232721"/>
                  <c:y val="-0.2205165500145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MSE'!$A$13:$A$17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'cw_nutrients_trend MSE'!$F$13:$F$17</c:f>
              <c:numCache>
                <c:formatCode>General</c:formatCode>
                <c:ptCount val="5"/>
                <c:pt idx="0">
                  <c:v>3.7823107852350342</c:v>
                </c:pt>
                <c:pt idx="1">
                  <c:v>3.1649564074795329</c:v>
                </c:pt>
                <c:pt idx="2">
                  <c:v>3.9366263330116054</c:v>
                </c:pt>
                <c:pt idx="3">
                  <c:v>3.3660555317693097</c:v>
                </c:pt>
                <c:pt idx="4">
                  <c:v>3.5893231825277017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D-4756-A647-DBC368E7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3056"/>
        <c:axId val="117863616"/>
      </c:scatterChart>
      <c:valAx>
        <c:axId val="1178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3616"/>
        <c:crosses val="autoZero"/>
        <c:crossBetween val="midCat"/>
      </c:valAx>
      <c:valAx>
        <c:axId val="1178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8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56221</xdr:rowOff>
    </xdr:from>
    <xdr:to>
      <xdr:col>6</xdr:col>
      <xdr:colOff>0</xdr:colOff>
      <xdr:row>38</xdr:row>
      <xdr:rowOff>140785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B5C10CAD-B60E-419A-8EE8-6A069758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147520</xdr:colOff>
      <xdr:row>24</xdr:row>
      <xdr:rowOff>33916</xdr:rowOff>
    </xdr:from>
    <xdr:to>
      <xdr:col>12</xdr:col>
      <xdr:colOff>119642</xdr:colOff>
      <xdr:row>38</xdr:row>
      <xdr:rowOff>175165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E12221E6-8E6C-4A10-A333-99FE8FED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23232</xdr:rowOff>
    </xdr:from>
    <xdr:to>
      <xdr:col>5</xdr:col>
      <xdr:colOff>738768</xdr:colOff>
      <xdr:row>53</xdr:row>
      <xdr:rowOff>164480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D664B1D5-CE98-4934-B759-55F37BD4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124289</xdr:colOff>
      <xdr:row>39</xdr:row>
      <xdr:rowOff>68767</xdr:rowOff>
    </xdr:from>
    <xdr:to>
      <xdr:col>12</xdr:col>
      <xdr:colOff>96411</xdr:colOff>
      <xdr:row>54</xdr:row>
      <xdr:rowOff>24162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DABAE6DF-F4B3-48AA-87E0-854F9AAAA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126845</xdr:rowOff>
    </xdr:from>
    <xdr:to>
      <xdr:col>5</xdr:col>
      <xdr:colOff>738768</xdr:colOff>
      <xdr:row>69</xdr:row>
      <xdr:rowOff>82240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901BCA1A-8544-4076-BBEC-CE1B76C6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112674</xdr:colOff>
      <xdr:row>54</xdr:row>
      <xdr:rowOff>184924</xdr:rowOff>
    </xdr:from>
    <xdr:to>
      <xdr:col>12</xdr:col>
      <xdr:colOff>84796</xdr:colOff>
      <xdr:row>69</xdr:row>
      <xdr:rowOff>140319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D7642C71-5DE2-4C3A-BA0B-B9DDFD06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57151</xdr:rowOff>
    </xdr:from>
    <xdr:to>
      <xdr:col>5</xdr:col>
      <xdr:colOff>738768</xdr:colOff>
      <xdr:row>85</xdr:row>
      <xdr:rowOff>12546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31709FE-2D1C-4E13-862E-4793574D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112674</xdr:colOff>
      <xdr:row>70</xdr:row>
      <xdr:rowOff>68767</xdr:rowOff>
    </xdr:from>
    <xdr:to>
      <xdr:col>12</xdr:col>
      <xdr:colOff>84796</xdr:colOff>
      <xdr:row>85</xdr:row>
      <xdr:rowOff>24162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79FD8032-35D0-4698-8BC5-3FDB055A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173307</xdr:rowOff>
    </xdr:from>
    <xdr:to>
      <xdr:col>5</xdr:col>
      <xdr:colOff>738768</xdr:colOff>
      <xdr:row>100</xdr:row>
      <xdr:rowOff>128702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FAF2BE1E-538A-422D-A0E6-4E66BF8E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89441</xdr:colOff>
      <xdr:row>86</xdr:row>
      <xdr:rowOff>33918</xdr:rowOff>
    </xdr:from>
    <xdr:to>
      <xdr:col>12</xdr:col>
      <xdr:colOff>61563</xdr:colOff>
      <xdr:row>100</xdr:row>
      <xdr:rowOff>175166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4687F1BC-1AAD-4FD5-9EC4-640394BDB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101</xdr:row>
      <xdr:rowOff>45531</xdr:rowOff>
    </xdr:from>
    <xdr:to>
      <xdr:col>5</xdr:col>
      <xdr:colOff>738768</xdr:colOff>
      <xdr:row>116</xdr:row>
      <xdr:rowOff>926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2B3A6724-0004-402E-8773-79E226E2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124290</xdr:colOff>
      <xdr:row>101</xdr:row>
      <xdr:rowOff>68767</xdr:rowOff>
    </xdr:from>
    <xdr:to>
      <xdr:col>12</xdr:col>
      <xdr:colOff>96412</xdr:colOff>
      <xdr:row>116</xdr:row>
      <xdr:rowOff>24162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BFC87F3D-9402-4CAB-9B9A-26B7FEF8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5</xdr:col>
      <xdr:colOff>738768</xdr:colOff>
      <xdr:row>131</xdr:row>
      <xdr:rowOff>141249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xmlns="" id="{488B318F-36E1-417D-ACFB-F98B3AF84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132</xdr:row>
      <xdr:rowOff>58079</xdr:rowOff>
    </xdr:from>
    <xdr:to>
      <xdr:col>5</xdr:col>
      <xdr:colOff>738768</xdr:colOff>
      <xdr:row>147</xdr:row>
      <xdr:rowOff>13474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xmlns="" id="{579D491A-30CD-4F9B-95D8-962F015FF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174238</xdr:colOff>
      <xdr:row>116</xdr:row>
      <xdr:rowOff>162622</xdr:rowOff>
    </xdr:from>
    <xdr:to>
      <xdr:col>12</xdr:col>
      <xdr:colOff>146360</xdr:colOff>
      <xdr:row>131</xdr:row>
      <xdr:rowOff>118017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xmlns="" id="{33A4DE0B-791F-4B9B-84A5-791D6513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197469</xdr:colOff>
      <xdr:row>131</xdr:row>
      <xdr:rowOff>174238</xdr:rowOff>
    </xdr:from>
    <xdr:to>
      <xdr:col>12</xdr:col>
      <xdr:colOff>169591</xdr:colOff>
      <xdr:row>146</xdr:row>
      <xdr:rowOff>129633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xmlns="" id="{AFE67B0F-D82D-458D-AC82-0C358C952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738768</xdr:colOff>
      <xdr:row>162</xdr:row>
      <xdr:rowOff>141249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xmlns="" id="{0E663344-A103-4964-9EAA-8518E2DD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209086</xdr:colOff>
      <xdr:row>147</xdr:row>
      <xdr:rowOff>151005</xdr:rowOff>
    </xdr:from>
    <xdr:to>
      <xdr:col>12</xdr:col>
      <xdr:colOff>181208</xdr:colOff>
      <xdr:row>162</xdr:row>
      <xdr:rowOff>106401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xmlns="" id="{C2878152-0C77-4A97-8702-C209C1C61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5</xdr:col>
      <xdr:colOff>738768</xdr:colOff>
      <xdr:row>178</xdr:row>
      <xdr:rowOff>141249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xmlns="" id="{662C8E5B-8661-433B-9977-E8657A1A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220701</xdr:colOff>
      <xdr:row>164</xdr:row>
      <xdr:rowOff>0</xdr:rowOff>
    </xdr:from>
    <xdr:to>
      <xdr:col>12</xdr:col>
      <xdr:colOff>192823</xdr:colOff>
      <xdr:row>178</xdr:row>
      <xdr:rowOff>141249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xmlns="" id="{321E72BC-9800-44F8-B747-7198D794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5</xdr:col>
      <xdr:colOff>738768</xdr:colOff>
      <xdr:row>194</xdr:row>
      <xdr:rowOff>141249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xmlns="" id="{188E82AB-FD5D-47A9-9C91-13412592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116158</xdr:colOff>
      <xdr:row>180</xdr:row>
      <xdr:rowOff>23232</xdr:rowOff>
    </xdr:from>
    <xdr:to>
      <xdr:col>12</xdr:col>
      <xdr:colOff>88280</xdr:colOff>
      <xdr:row>194</xdr:row>
      <xdr:rowOff>164481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xmlns="" id="{E6672033-7A1E-48D2-8A30-DC366C9F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PUBLICACION%20ESPAC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%20de%20publicacion%20ESPAC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%20de%20publicacion%20ESPAC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DOCUMENTOS/DOCUMENTACION%20GENERAL/ESPAC/Indice_de%20publicacion_ESPAC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39027</v>
          </cell>
        </row>
        <row r="45">
          <cell r="D45">
            <v>223</v>
          </cell>
        </row>
        <row r="48">
          <cell r="D48">
            <v>4230</v>
          </cell>
        </row>
        <row r="49">
          <cell r="D49">
            <v>4405</v>
          </cell>
        </row>
        <row r="50">
          <cell r="D50">
            <v>88</v>
          </cell>
        </row>
      </sheetData>
      <sheetData sheetId="13"/>
      <sheetData sheetId="14"/>
      <sheetData sheetId="15">
        <row r="44">
          <cell r="D44">
            <v>84216</v>
          </cell>
        </row>
      </sheetData>
      <sheetData sheetId="16"/>
      <sheetData sheetId="17"/>
      <sheetData sheetId="18"/>
      <sheetData sheetId="19">
        <row r="44">
          <cell r="D44">
            <v>2651</v>
          </cell>
        </row>
        <row r="48">
          <cell r="D48">
            <v>1232</v>
          </cell>
        </row>
      </sheetData>
      <sheetData sheetId="20"/>
      <sheetData sheetId="21"/>
      <sheetData sheetId="22">
        <row r="44">
          <cell r="D44">
            <v>246148</v>
          </cell>
        </row>
        <row r="48">
          <cell r="D48">
            <v>14244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23893</v>
          </cell>
        </row>
        <row r="44">
          <cell r="D44">
            <v>31712</v>
          </cell>
        </row>
        <row r="47">
          <cell r="D47">
            <v>29945</v>
          </cell>
        </row>
        <row r="48">
          <cell r="D48">
            <v>16801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41124</v>
          </cell>
        </row>
        <row r="48">
          <cell r="D48">
            <v>43003</v>
          </cell>
        </row>
      </sheetData>
      <sheetData sheetId="14"/>
      <sheetData sheetId="15"/>
      <sheetData sheetId="16"/>
      <sheetData sheetId="17"/>
      <sheetData sheetId="18"/>
      <sheetData sheetId="19">
        <row r="47">
          <cell r="D47">
            <v>736</v>
          </cell>
        </row>
      </sheetData>
      <sheetData sheetId="20"/>
      <sheetData sheetId="21"/>
      <sheetData sheetId="22">
        <row r="33">
          <cell r="D33">
            <v>19029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52195</v>
          </cell>
        </row>
        <row r="48">
          <cell r="D48">
            <v>4902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7">
          <cell r="D47">
            <v>6455</v>
          </cell>
        </row>
        <row r="48">
          <cell r="D48">
            <v>8082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7">
          <cell r="D47">
            <v>642</v>
          </cell>
        </row>
      </sheetData>
      <sheetData sheetId="20"/>
      <sheetData sheetId="21"/>
      <sheetData sheetId="22">
        <row r="33">
          <cell r="D33">
            <v>17888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41865</v>
          </cell>
        </row>
        <row r="48">
          <cell r="D48">
            <v>3236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7334</v>
          </cell>
        </row>
        <row r="49">
          <cell r="D49">
            <v>6196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842</v>
          </cell>
        </row>
      </sheetData>
      <sheetData sheetId="20"/>
      <sheetData sheetId="21"/>
      <sheetData sheetId="22">
        <row r="48">
          <cell r="D48">
            <v>19846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53478</v>
          </cell>
        </row>
        <row r="49">
          <cell r="D49">
            <v>1723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8">
          <cell r="D48">
            <v>6807</v>
          </cell>
        </row>
        <row r="49">
          <cell r="D49">
            <v>5872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48">
          <cell r="D48">
            <v>923</v>
          </cell>
        </row>
      </sheetData>
      <sheetData sheetId="19"/>
      <sheetData sheetId="20"/>
      <sheetData sheetId="21">
        <row r="48">
          <cell r="D48">
            <v>16917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8">
          <cell r="D48">
            <v>53749</v>
          </cell>
        </row>
        <row r="49">
          <cell r="D49">
            <v>1747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5385</v>
          </cell>
        </row>
        <row r="49">
          <cell r="D49">
            <v>2276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1010</v>
          </cell>
        </row>
      </sheetData>
      <sheetData sheetId="20"/>
      <sheetData sheetId="21"/>
      <sheetData sheetId="22">
        <row r="48">
          <cell r="D48">
            <v>14921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57517</v>
          </cell>
        </row>
        <row r="49">
          <cell r="D49">
            <v>2554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5">
          <cell r="D45">
            <v>5479</v>
          </cell>
        </row>
        <row r="46">
          <cell r="D46">
            <v>2404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5">
          <cell r="D45">
            <v>1014</v>
          </cell>
        </row>
      </sheetData>
      <sheetData sheetId="20"/>
      <sheetData sheetId="21"/>
      <sheetData sheetId="22">
        <row r="45">
          <cell r="D45">
            <v>12752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5">
          <cell r="D45">
            <v>51542</v>
          </cell>
        </row>
        <row r="46">
          <cell r="D46">
            <v>4932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6">
          <cell r="D46">
            <v>3404</v>
          </cell>
        </row>
        <row r="47">
          <cell r="D47">
            <v>8148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6">
          <cell r="D46">
            <v>1510</v>
          </cell>
        </row>
      </sheetData>
      <sheetData sheetId="20"/>
      <sheetData sheetId="21"/>
      <sheetData sheetId="22">
        <row r="46">
          <cell r="D46">
            <v>13535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6">
          <cell r="D46">
            <v>32591</v>
          </cell>
        </row>
        <row r="47">
          <cell r="D47">
            <v>12995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38665</v>
          </cell>
        </row>
        <row r="45">
          <cell r="D45">
            <v>1803</v>
          </cell>
        </row>
        <row r="48">
          <cell r="D48">
            <v>3992</v>
          </cell>
        </row>
        <row r="49">
          <cell r="D49">
            <v>5077</v>
          </cell>
        </row>
        <row r="50">
          <cell r="D50">
            <v>83</v>
          </cell>
        </row>
      </sheetData>
      <sheetData sheetId="13"/>
      <sheetData sheetId="14"/>
      <sheetData sheetId="15">
        <row r="44">
          <cell r="D44">
            <v>84660</v>
          </cell>
        </row>
      </sheetData>
      <sheetData sheetId="16"/>
      <sheetData sheetId="17"/>
      <sheetData sheetId="18"/>
      <sheetData sheetId="19">
        <row r="44">
          <cell r="D44">
            <v>3080</v>
          </cell>
        </row>
        <row r="48">
          <cell r="D48">
            <v>1032</v>
          </cell>
        </row>
      </sheetData>
      <sheetData sheetId="20"/>
      <sheetData sheetId="21"/>
      <sheetData sheetId="22">
        <row r="44">
          <cell r="D44">
            <v>237239</v>
          </cell>
        </row>
        <row r="48">
          <cell r="D48">
            <v>13524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30266</v>
          </cell>
        </row>
        <row r="44">
          <cell r="D44">
            <v>22849</v>
          </cell>
        </row>
        <row r="47">
          <cell r="D47">
            <v>23533</v>
          </cell>
        </row>
        <row r="48">
          <cell r="D48">
            <v>25380</v>
          </cell>
        </row>
        <row r="49">
          <cell r="D49">
            <v>250</v>
          </cell>
        </row>
        <row r="50">
          <cell r="D50">
            <v>2324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191973</v>
          </cell>
        </row>
        <row r="45">
          <cell r="D45">
            <v>41966</v>
          </cell>
        </row>
        <row r="46">
          <cell r="D46">
            <v>1636</v>
          </cell>
        </row>
        <row r="49">
          <cell r="D49">
            <v>2318</v>
          </cell>
        </row>
        <row r="50">
          <cell r="D50">
            <v>4786</v>
          </cell>
        </row>
        <row r="51">
          <cell r="D51">
            <v>155</v>
          </cell>
        </row>
      </sheetData>
      <sheetData sheetId="13"/>
      <sheetData sheetId="14"/>
      <sheetData sheetId="15">
        <row r="10">
          <cell r="D10">
            <v>86455</v>
          </cell>
        </row>
        <row r="45">
          <cell r="D45">
            <v>69870</v>
          </cell>
        </row>
      </sheetData>
      <sheetData sheetId="16"/>
      <sheetData sheetId="17"/>
      <sheetData sheetId="18"/>
      <sheetData sheetId="19">
        <row r="10">
          <cell r="D10">
            <v>202651</v>
          </cell>
        </row>
        <row r="45">
          <cell r="D45">
            <v>2210</v>
          </cell>
        </row>
        <row r="49">
          <cell r="D49">
            <v>938</v>
          </cell>
        </row>
      </sheetData>
      <sheetData sheetId="20"/>
      <sheetData sheetId="21"/>
      <sheetData sheetId="22">
        <row r="10">
          <cell r="D10">
            <v>329957</v>
          </cell>
        </row>
        <row r="45">
          <cell r="D45">
            <v>206100</v>
          </cell>
        </row>
        <row r="49">
          <cell r="D49">
            <v>10443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262913</v>
          </cell>
        </row>
        <row r="45">
          <cell r="D45">
            <v>10699</v>
          </cell>
        </row>
        <row r="46">
          <cell r="D46">
            <v>23030</v>
          </cell>
        </row>
        <row r="49">
          <cell r="D49">
            <v>15291</v>
          </cell>
        </row>
        <row r="50">
          <cell r="D50">
            <v>30230</v>
          </cell>
        </row>
        <row r="51">
          <cell r="D51">
            <v>768</v>
          </cell>
        </row>
        <row r="52">
          <cell r="D52">
            <v>3162</v>
          </cell>
        </row>
      </sheetData>
      <sheetData sheetId="32"/>
      <sheetData sheetId="33"/>
      <sheetData sheetId="34">
        <row r="10">
          <cell r="D10">
            <v>43605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S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210894.01671262868</v>
          </cell>
        </row>
        <row r="44">
          <cell r="D44">
            <v>39287.772688818841</v>
          </cell>
        </row>
        <row r="45">
          <cell r="D45">
            <v>976.07583967060202</v>
          </cell>
        </row>
        <row r="48">
          <cell r="D48">
            <v>3090.423116558472</v>
          </cell>
        </row>
        <row r="49">
          <cell r="D49">
            <v>2099.5524468443905</v>
          </cell>
        </row>
        <row r="50">
          <cell r="D50">
            <v>15.80662018017145</v>
          </cell>
        </row>
        <row r="51">
          <cell r="D51">
            <v>48.733092633505997</v>
          </cell>
        </row>
      </sheetData>
      <sheetData sheetId="13"/>
      <sheetData sheetId="14"/>
      <sheetData sheetId="15">
        <row r="9">
          <cell r="D9">
            <v>95238.710808513599</v>
          </cell>
        </row>
        <row r="44">
          <cell r="D44">
            <v>71175.048718979553</v>
          </cell>
        </row>
      </sheetData>
      <sheetData sheetId="16"/>
      <sheetData sheetId="17"/>
      <sheetData sheetId="18"/>
      <sheetData sheetId="19">
        <row r="9">
          <cell r="D9">
            <v>198577.73060847871</v>
          </cell>
        </row>
        <row r="44">
          <cell r="D44">
            <v>9115.0290913499521</v>
          </cell>
        </row>
        <row r="48">
          <cell r="D48">
            <v>1120.579404641421</v>
          </cell>
        </row>
        <row r="49">
          <cell r="D49">
            <v>58.741444216286823</v>
          </cell>
        </row>
      </sheetData>
      <sheetData sheetId="20"/>
      <sheetData sheetId="21"/>
      <sheetData sheetId="22">
        <row r="9">
          <cell r="D9">
            <v>371169.99783437006</v>
          </cell>
        </row>
        <row r="44">
          <cell r="D44">
            <v>237316.08881324786</v>
          </cell>
        </row>
        <row r="48">
          <cell r="D48">
            <v>12089.976836156327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9">
          <cell r="D9">
            <v>330057.88998205349</v>
          </cell>
        </row>
        <row r="44">
          <cell r="D44">
            <v>44817.149684759301</v>
          </cell>
        </row>
        <row r="45">
          <cell r="D45">
            <v>1471.2217805703688</v>
          </cell>
        </row>
        <row r="48">
          <cell r="D48">
            <v>56009.079433393155</v>
          </cell>
        </row>
        <row r="49">
          <cell r="D49">
            <v>2787.6163936851049</v>
          </cell>
        </row>
        <row r="50">
          <cell r="D50">
            <v>4342.4727259986003</v>
          </cell>
        </row>
        <row r="51">
          <cell r="D51">
            <v>85.455739740468971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188657.56218485549</v>
          </cell>
        </row>
        <row r="45">
          <cell r="D45">
            <v>38400.696897158152</v>
          </cell>
        </row>
        <row r="46">
          <cell r="D46">
            <v>1607.8816154196304</v>
          </cell>
        </row>
        <row r="49">
          <cell r="D49">
            <v>1836.7335600765493</v>
          </cell>
        </row>
        <row r="50">
          <cell r="D50">
            <v>2427.419904886749</v>
          </cell>
        </row>
        <row r="51">
          <cell r="D51">
            <v>74.102999076319989</v>
          </cell>
        </row>
      </sheetData>
      <sheetData sheetId="13"/>
      <sheetData sheetId="14"/>
      <sheetData sheetId="15">
        <row r="10">
          <cell r="D10">
            <v>101066.37527328331</v>
          </cell>
        </row>
        <row r="45">
          <cell r="D45">
            <v>82816.762423755179</v>
          </cell>
        </row>
        <row r="49">
          <cell r="D49">
            <v>2.5502645500000001</v>
          </cell>
        </row>
      </sheetData>
      <sheetData sheetId="16"/>
      <sheetData sheetId="17"/>
      <sheetData sheetId="18"/>
      <sheetData sheetId="19">
        <row r="10">
          <cell r="D10">
            <v>218832.7309765837</v>
          </cell>
        </row>
        <row r="45">
          <cell r="D45">
            <v>2387.4174447725004</v>
          </cell>
        </row>
        <row r="49">
          <cell r="D49">
            <v>591.91675247399996</v>
          </cell>
        </row>
      </sheetData>
      <sheetData sheetId="20"/>
      <sheetData sheetId="21"/>
      <sheetData sheetId="22">
        <row r="10">
          <cell r="D10">
            <v>396769.53488011163</v>
          </cell>
        </row>
        <row r="45">
          <cell r="D45">
            <v>261590.92298511992</v>
          </cell>
        </row>
        <row r="49">
          <cell r="D49">
            <v>18283.98337802984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322590.02443844645</v>
          </cell>
        </row>
        <row r="45">
          <cell r="D45">
            <v>42958.758613125261</v>
          </cell>
        </row>
        <row r="46">
          <cell r="D46">
            <v>5240.8411651413244</v>
          </cell>
        </row>
        <row r="49">
          <cell r="D49">
            <v>52666.300666086201</v>
          </cell>
        </row>
        <row r="50">
          <cell r="D50">
            <v>14802.973560181917</v>
          </cell>
        </row>
        <row r="51">
          <cell r="D51">
            <v>3277.6925797594222</v>
          </cell>
        </row>
        <row r="52">
          <cell r="D52">
            <v>378.85079426650009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186225.22686189</v>
          </cell>
        </row>
        <row r="49">
          <cell r="D49">
            <v>39653.859920100011</v>
          </cell>
        </row>
        <row r="50">
          <cell r="D50">
            <v>73.5796809</v>
          </cell>
        </row>
        <row r="53">
          <cell r="D53">
            <v>4748.8630130399979</v>
          </cell>
        </row>
        <row r="54">
          <cell r="D54">
            <v>2192.5640957200003</v>
          </cell>
        </row>
        <row r="55">
          <cell r="D55">
            <v>656.17240800000002</v>
          </cell>
        </row>
      </sheetData>
      <sheetData sheetId="13"/>
      <sheetData sheetId="14"/>
      <sheetData sheetId="15">
        <row r="11">
          <cell r="D11">
            <v>96913.324227049976</v>
          </cell>
        </row>
        <row r="49">
          <cell r="D49">
            <v>73855.748646050008</v>
          </cell>
        </row>
      </sheetData>
      <sheetData sheetId="16"/>
      <sheetData sheetId="17"/>
      <sheetData sheetId="18"/>
      <sheetData sheetId="19"/>
      <sheetData sheetId="20">
        <row r="11">
          <cell r="D11">
            <v>274513.46383364027</v>
          </cell>
        </row>
        <row r="49">
          <cell r="D49">
            <v>4659.6913120000008</v>
          </cell>
        </row>
        <row r="53">
          <cell r="D53">
            <v>3346.4387796799997</v>
          </cell>
        </row>
        <row r="54">
          <cell r="D54">
            <v>6</v>
          </cell>
        </row>
      </sheetData>
      <sheetData sheetId="21"/>
      <sheetData sheetId="22"/>
      <sheetData sheetId="23">
        <row r="11">
          <cell r="D11">
            <v>376182.16235020012</v>
          </cell>
        </row>
        <row r="49">
          <cell r="D49">
            <v>239767.6519883599</v>
          </cell>
        </row>
        <row r="53">
          <cell r="D53">
            <v>14305.060828010004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D11">
            <v>381066.42608033062</v>
          </cell>
        </row>
        <row r="49">
          <cell r="D49">
            <v>46218.709654489918</v>
          </cell>
        </row>
        <row r="50">
          <cell r="D50">
            <v>381.79127993000003</v>
          </cell>
        </row>
        <row r="53">
          <cell r="D53">
            <v>69106.461419040003</v>
          </cell>
        </row>
        <row r="54">
          <cell r="D54">
            <v>6173.9630752600024</v>
          </cell>
        </row>
        <row r="55">
          <cell r="D55">
            <v>5814.6802898499991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 25"/>
      <sheetName val="T 26"/>
      <sheetName val="T 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50"/>
      <sheetName val="GR 51"/>
      <sheetName val="GR 52"/>
      <sheetName val="GR 53"/>
      <sheetName val="GR 54"/>
      <sheetName val="GR 57"/>
      <sheetName val="GR 58"/>
      <sheetName val="GR 59"/>
      <sheetName val="GR 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56546.461775153613</v>
          </cell>
        </row>
        <row r="52">
          <cell r="D52">
            <v>4558.8597003963023</v>
          </cell>
        </row>
        <row r="53">
          <cell r="D53">
            <v>3140.0295885141509</v>
          </cell>
        </row>
        <row r="54">
          <cell r="D54">
            <v>250</v>
          </cell>
        </row>
      </sheetData>
      <sheetData sheetId="13"/>
      <sheetData sheetId="14"/>
      <sheetData sheetId="15">
        <row r="11">
          <cell r="D11">
            <v>102616.48952694364</v>
          </cell>
        </row>
        <row r="49">
          <cell r="D49">
            <v>72775.74189594241</v>
          </cell>
        </row>
      </sheetData>
      <sheetData sheetId="16"/>
      <sheetData sheetId="17"/>
      <sheetData sheetId="18"/>
      <sheetData sheetId="19"/>
      <sheetData sheetId="20">
        <row r="11">
          <cell r="D11">
            <v>290342.523851968</v>
          </cell>
        </row>
        <row r="49">
          <cell r="D49">
            <v>10850.190163218493</v>
          </cell>
        </row>
        <row r="53">
          <cell r="D53">
            <v>7092.2550263745497</v>
          </cell>
        </row>
        <row r="54">
          <cell r="D54">
            <v>534.10897002739284</v>
          </cell>
        </row>
      </sheetData>
      <sheetData sheetId="21"/>
      <sheetData sheetId="22"/>
      <sheetData sheetId="23"/>
      <sheetData sheetId="24"/>
      <sheetData sheetId="25">
        <row r="49">
          <cell r="D49">
            <v>258620.0396621848</v>
          </cell>
        </row>
        <row r="53">
          <cell r="D53">
            <v>16059.796532465545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1">
          <cell r="D11">
            <v>419427.2702797933</v>
          </cell>
        </row>
        <row r="49">
          <cell r="D49">
            <v>61463.007709146703</v>
          </cell>
        </row>
        <row r="50">
          <cell r="D50">
            <v>920.01107575744561</v>
          </cell>
        </row>
        <row r="53">
          <cell r="D53">
            <v>84971.503668787322</v>
          </cell>
        </row>
        <row r="54">
          <cell r="D54">
            <v>3264.5029033187961</v>
          </cell>
        </row>
        <row r="55">
          <cell r="D55">
            <v>3360.3931124676433</v>
          </cell>
        </row>
        <row r="56">
          <cell r="D56">
            <v>92.454634964390806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 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3"/>
      <sheetName val="GR 64"/>
      <sheetName val="GR 65"/>
      <sheetName val="GR 6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8">
          <cell r="D48">
            <v>48787.276248033573</v>
          </cell>
        </row>
        <row r="49">
          <cell r="D49">
            <v>17.814633944945427</v>
          </cell>
        </row>
        <row r="52">
          <cell r="D52">
            <v>3179.1901736869208</v>
          </cell>
        </row>
        <row r="53">
          <cell r="D53">
            <v>1124.3517563724333</v>
          </cell>
        </row>
        <row r="55">
          <cell r="D55">
            <v>14.362357054994863</v>
          </cell>
        </row>
      </sheetData>
      <sheetData sheetId="14"/>
      <sheetData sheetId="15"/>
      <sheetData sheetId="16">
        <row r="11">
          <cell r="D11">
            <v>104661.34497028145</v>
          </cell>
        </row>
        <row r="49">
          <cell r="D49">
            <v>87255.4130334363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1">
          <cell r="D11">
            <v>263839.4634780013</v>
          </cell>
        </row>
        <row r="49">
          <cell r="D49">
            <v>12151.246058781804</v>
          </cell>
        </row>
        <row r="53">
          <cell r="D53">
            <v>12911.095573531975</v>
          </cell>
        </row>
        <row r="54">
          <cell r="D54">
            <v>3831.4779725005897</v>
          </cell>
        </row>
      </sheetData>
      <sheetData sheetId="24"/>
      <sheetData sheetId="25"/>
      <sheetData sheetId="26"/>
      <sheetData sheetId="27"/>
      <sheetData sheetId="28">
        <row r="11">
          <cell r="D11">
            <v>366193.88760212745</v>
          </cell>
        </row>
        <row r="49">
          <cell r="D49">
            <v>237217.13076524119</v>
          </cell>
        </row>
        <row r="53">
          <cell r="D53">
            <v>13740.440182513283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306094.64569920255</v>
          </cell>
        </row>
        <row r="49">
          <cell r="D49">
            <v>39251.618637247811</v>
          </cell>
        </row>
        <row r="50">
          <cell r="D50">
            <v>1297.975141407203</v>
          </cell>
        </row>
        <row r="53">
          <cell r="D53">
            <v>76592.97615740422</v>
          </cell>
        </row>
        <row r="54">
          <cell r="D54">
            <v>5898.5130384141949</v>
          </cell>
        </row>
        <row r="55">
          <cell r="D55">
            <v>4581.5373598497836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1"/>
      <sheetName val="GR 65"/>
      <sheetName val="GR 66"/>
      <sheetName val="GR 67"/>
      <sheetName val="GR 68"/>
      <sheetName val="GR 6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E8">
            <v>158056.55026422825</v>
          </cell>
        </row>
        <row r="43">
          <cell r="E43">
            <v>37613.459359681081</v>
          </cell>
        </row>
        <row r="44">
          <cell r="E44">
            <v>33.81791122816999</v>
          </cell>
        </row>
        <row r="47">
          <cell r="E47">
            <v>1568.9267010804911</v>
          </cell>
        </row>
        <row r="48">
          <cell r="E48">
            <v>1005.5260420991713</v>
          </cell>
        </row>
        <row r="49">
          <cell r="E49">
            <v>1551.8614432240643</v>
          </cell>
        </row>
      </sheetData>
      <sheetData sheetId="14"/>
      <sheetData sheetId="15"/>
      <sheetData sheetId="16">
        <row r="9">
          <cell r="E9">
            <v>110602.66515936211</v>
          </cell>
        </row>
        <row r="44">
          <cell r="E44">
            <v>91610.033576860034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9">
          <cell r="E9">
            <v>260292.07767355666</v>
          </cell>
        </row>
        <row r="44">
          <cell r="E44">
            <v>7744.3753824940841</v>
          </cell>
        </row>
        <row r="45">
          <cell r="E45">
            <v>22.461588267825494</v>
          </cell>
        </row>
        <row r="48">
          <cell r="E48">
            <v>8616.283638146464</v>
          </cell>
        </row>
        <row r="49">
          <cell r="E49">
            <v>1974.1746344167768</v>
          </cell>
        </row>
      </sheetData>
      <sheetData sheetId="24"/>
      <sheetData sheetId="25"/>
      <sheetData sheetId="26"/>
      <sheetData sheetId="27"/>
      <sheetData sheetId="28">
        <row r="9">
          <cell r="E9">
            <v>358100.06183607277</v>
          </cell>
        </row>
        <row r="44">
          <cell r="E44">
            <v>247101.02490360761</v>
          </cell>
        </row>
        <row r="48">
          <cell r="E48">
            <v>9124.8101531070624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E9">
            <v>358822.12481997581</v>
          </cell>
        </row>
        <row r="44">
          <cell r="E44">
            <v>64190.557431985653</v>
          </cell>
        </row>
        <row r="45">
          <cell r="E45">
            <v>3516.4174812761989</v>
          </cell>
        </row>
        <row r="48">
          <cell r="E48">
            <v>87065.317531422479</v>
          </cell>
        </row>
        <row r="49">
          <cell r="E49">
            <v>3182.0776160964492</v>
          </cell>
        </row>
        <row r="50">
          <cell r="E50">
            <v>2665.2565501311124</v>
          </cell>
        </row>
        <row r="51">
          <cell r="E51">
            <v>9.067908569147999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:B17"/>
    </sheetView>
  </sheetViews>
  <sheetFormatPr baseColWidth="10" defaultRowHeight="15" x14ac:dyDescent="0.25"/>
  <cols>
    <col min="2" max="2" width="54.7109375" bestFit="1" customWidth="1"/>
  </cols>
  <sheetData>
    <row r="1" spans="1:3" x14ac:dyDescent="0.25">
      <c r="A1" s="1"/>
      <c r="B1" s="1" t="s">
        <v>0</v>
      </c>
      <c r="C1" s="1"/>
    </row>
    <row r="2" spans="1:3" x14ac:dyDescent="0.25">
      <c r="A2" s="1" t="s">
        <v>1</v>
      </c>
      <c r="B2" s="1" t="s">
        <v>2</v>
      </c>
      <c r="C2" s="1"/>
    </row>
    <row r="3" spans="1:3" x14ac:dyDescent="0.25">
      <c r="A3">
        <v>2002</v>
      </c>
      <c r="B3" s="2">
        <v>50.89</v>
      </c>
      <c r="C3" t="s">
        <v>3</v>
      </c>
    </row>
    <row r="4" spans="1:3" x14ac:dyDescent="0.25">
      <c r="A4">
        <v>2003</v>
      </c>
      <c r="B4" s="2">
        <v>48.19</v>
      </c>
      <c r="C4" t="s">
        <v>3</v>
      </c>
    </row>
    <row r="5" spans="1:3" x14ac:dyDescent="0.25">
      <c r="A5">
        <v>2004</v>
      </c>
      <c r="B5" s="2">
        <v>53.76</v>
      </c>
      <c r="C5" t="s">
        <v>3</v>
      </c>
    </row>
    <row r="6" spans="1:3" x14ac:dyDescent="0.25">
      <c r="A6">
        <v>2005</v>
      </c>
      <c r="B6" s="2">
        <v>46.33</v>
      </c>
      <c r="C6" t="s">
        <v>3</v>
      </c>
    </row>
    <row r="7" spans="1:3" x14ac:dyDescent="0.25">
      <c r="A7">
        <v>2006</v>
      </c>
      <c r="B7" s="2">
        <v>51.62</v>
      </c>
      <c r="C7" t="s">
        <v>3</v>
      </c>
    </row>
    <row r="8" spans="1:3" x14ac:dyDescent="0.25">
      <c r="A8">
        <v>2007</v>
      </c>
      <c r="B8" s="2">
        <v>48.93</v>
      </c>
      <c r="C8" t="s">
        <v>3</v>
      </c>
    </row>
    <row r="9" spans="1:3" x14ac:dyDescent="0.25">
      <c r="A9">
        <v>2008</v>
      </c>
      <c r="B9" s="2">
        <v>62.55</v>
      </c>
      <c r="C9" t="s">
        <v>3</v>
      </c>
    </row>
    <row r="10" spans="1:3" x14ac:dyDescent="0.25">
      <c r="A10">
        <v>2009</v>
      </c>
      <c r="B10" s="2">
        <v>59.36</v>
      </c>
      <c r="C10" t="s">
        <v>3</v>
      </c>
    </row>
    <row r="11" spans="1:3" x14ac:dyDescent="0.25">
      <c r="A11">
        <v>2010</v>
      </c>
      <c r="B11" s="2">
        <v>61.72</v>
      </c>
      <c r="C11" t="s">
        <v>3</v>
      </c>
    </row>
    <row r="12" spans="1:3" x14ac:dyDescent="0.25">
      <c r="A12">
        <v>2011</v>
      </c>
      <c r="B12" s="2">
        <v>70.44</v>
      </c>
      <c r="C12" t="s">
        <v>3</v>
      </c>
    </row>
    <row r="13" spans="1:3" x14ac:dyDescent="0.25">
      <c r="A13">
        <v>2012</v>
      </c>
      <c r="B13" s="2">
        <v>68.33</v>
      </c>
      <c r="C13" t="s">
        <v>3</v>
      </c>
    </row>
    <row r="14" spans="1:3" x14ac:dyDescent="0.25">
      <c r="A14">
        <v>2013</v>
      </c>
      <c r="B14" s="2">
        <v>60.63</v>
      </c>
      <c r="C14" t="s">
        <v>3</v>
      </c>
    </row>
    <row r="15" spans="1:3" x14ac:dyDescent="0.25">
      <c r="A15">
        <v>2014</v>
      </c>
      <c r="B15" s="2">
        <v>81.099999999999994</v>
      </c>
      <c r="C15" t="s">
        <v>3</v>
      </c>
    </row>
    <row r="16" spans="1:3" x14ac:dyDescent="0.25">
      <c r="A16">
        <v>2015</v>
      </c>
      <c r="B16" s="2">
        <v>69.78</v>
      </c>
      <c r="C16" t="s">
        <v>3</v>
      </c>
    </row>
    <row r="17" spans="1:3" x14ac:dyDescent="0.25">
      <c r="A17">
        <v>2016</v>
      </c>
      <c r="B17" s="2">
        <v>81.34</v>
      </c>
      <c r="C17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K4" sqref="K4"/>
    </sheetView>
  </sheetViews>
  <sheetFormatPr baseColWidth="10" defaultRowHeight="15" x14ac:dyDescent="0.25"/>
  <sheetData>
    <row r="1" spans="1:11" ht="15.75" thickBot="1" x14ac:dyDescent="0.3">
      <c r="A1" s="16" t="s">
        <v>8</v>
      </c>
      <c r="B1" s="16" t="s">
        <v>9</v>
      </c>
      <c r="C1" s="16" t="s">
        <v>10</v>
      </c>
      <c r="D1" s="16" t="s">
        <v>30</v>
      </c>
      <c r="E1" s="16" t="s">
        <v>7</v>
      </c>
      <c r="H1" s="16" t="s">
        <v>8</v>
      </c>
      <c r="I1" s="16" t="s">
        <v>10</v>
      </c>
      <c r="J1" s="16" t="s">
        <v>30</v>
      </c>
      <c r="K1" s="16" t="s">
        <v>7</v>
      </c>
    </row>
    <row r="2" spans="1:11" ht="15.75" thickBot="1" x14ac:dyDescent="0.3">
      <c r="A2" s="59">
        <v>2002</v>
      </c>
      <c r="B2" s="46" t="s">
        <v>11</v>
      </c>
      <c r="C2" s="47">
        <v>229622</v>
      </c>
      <c r="D2" s="47">
        <v>45887</v>
      </c>
      <c r="E2" s="47">
        <v>14337</v>
      </c>
      <c r="H2" s="52">
        <v>2002</v>
      </c>
      <c r="I2" s="13">
        <f>C8</f>
        <v>1123331</v>
      </c>
      <c r="J2" s="12">
        <v>367865</v>
      </c>
      <c r="K2" s="53">
        <f>J2*$K$19</f>
        <v>3565.791873037288</v>
      </c>
    </row>
    <row r="3" spans="1:11" ht="24.75" thickBot="1" x14ac:dyDescent="0.3">
      <c r="A3" s="60"/>
      <c r="B3" s="46" t="s">
        <v>12</v>
      </c>
      <c r="C3" s="47">
        <v>76566</v>
      </c>
      <c r="D3" s="47">
        <v>49498</v>
      </c>
      <c r="E3" s="48" t="s">
        <v>19</v>
      </c>
      <c r="H3" s="11">
        <v>2003</v>
      </c>
      <c r="I3" s="13">
        <f>C16</f>
        <v>1085019</v>
      </c>
      <c r="J3" s="12">
        <v>351729</v>
      </c>
      <c r="K3" s="53">
        <f>J3*$K$19</f>
        <v>3409.3822726041681</v>
      </c>
    </row>
    <row r="4" spans="1:11" ht="24.75" thickBot="1" x14ac:dyDescent="0.3">
      <c r="A4" s="60"/>
      <c r="B4" s="46" t="s">
        <v>13</v>
      </c>
      <c r="C4" s="47">
        <v>101696</v>
      </c>
      <c r="D4" s="48">
        <v>897</v>
      </c>
      <c r="E4" s="48" t="s">
        <v>19</v>
      </c>
      <c r="H4" s="52">
        <v>2004</v>
      </c>
      <c r="I4" s="13">
        <f>C24</f>
        <v>1225591</v>
      </c>
      <c r="J4" s="12">
        <v>405730</v>
      </c>
      <c r="K4" s="53">
        <f t="shared" ref="K4:K8" si="0">J4*$K$19</f>
        <v>3932.825184911364</v>
      </c>
    </row>
    <row r="5" spans="1:11" ht="15.75" thickBot="1" x14ac:dyDescent="0.3">
      <c r="A5" s="60"/>
      <c r="B5" s="46" t="s">
        <v>14</v>
      </c>
      <c r="C5" s="47">
        <v>369798</v>
      </c>
      <c r="D5" s="47">
        <v>205369</v>
      </c>
      <c r="E5" s="48" t="s">
        <v>19</v>
      </c>
      <c r="H5" s="11">
        <v>2005</v>
      </c>
      <c r="I5" s="13">
        <f>C32</f>
        <v>1144919</v>
      </c>
      <c r="J5" s="12">
        <v>364862</v>
      </c>
      <c r="K5" s="53">
        <f t="shared" si="0"/>
        <v>3536.6831701307028</v>
      </c>
    </row>
    <row r="6" spans="1:11" ht="15.75" thickBot="1" x14ac:dyDescent="0.3">
      <c r="A6" s="60"/>
      <c r="B6" s="46" t="s">
        <v>15</v>
      </c>
      <c r="C6" s="47">
        <v>292883</v>
      </c>
      <c r="D6" s="47">
        <v>66214</v>
      </c>
      <c r="E6" s="48" t="s">
        <v>19</v>
      </c>
      <c r="H6" s="52">
        <v>2006</v>
      </c>
      <c r="I6" s="13">
        <f>C40</f>
        <v>1141811</v>
      </c>
      <c r="J6" s="12">
        <v>371315</v>
      </c>
      <c r="K6" s="53">
        <f t="shared" si="0"/>
        <v>3599.2334398130852</v>
      </c>
    </row>
    <row r="7" spans="1:11" ht="15.75" thickBot="1" x14ac:dyDescent="0.3">
      <c r="A7" s="60"/>
      <c r="B7" s="46" t="s">
        <v>16</v>
      </c>
      <c r="C7" s="47">
        <v>52766</v>
      </c>
      <c r="D7" s="48" t="s">
        <v>19</v>
      </c>
      <c r="E7" s="48" t="s">
        <v>19</v>
      </c>
      <c r="H7" s="11">
        <v>2007</v>
      </c>
      <c r="I7" s="13">
        <f>C48</f>
        <v>1207776</v>
      </c>
      <c r="J7" s="12">
        <v>405161</v>
      </c>
      <c r="K7" s="53">
        <f t="shared" si="0"/>
        <v>3927.3097496952978</v>
      </c>
    </row>
    <row r="8" spans="1:11" ht="15.75" thickBot="1" x14ac:dyDescent="0.3">
      <c r="A8" s="60"/>
      <c r="B8" s="49" t="s">
        <v>17</v>
      </c>
      <c r="C8" s="50">
        <v>1123331</v>
      </c>
      <c r="D8" s="50">
        <v>367865</v>
      </c>
      <c r="E8" s="50">
        <v>14337</v>
      </c>
      <c r="H8" s="52">
        <v>2008</v>
      </c>
      <c r="I8" s="13">
        <f>C56</f>
        <v>1146933</v>
      </c>
      <c r="J8" s="12">
        <v>372974</v>
      </c>
      <c r="K8" s="53">
        <f t="shared" si="0"/>
        <v>3615.3144714887512</v>
      </c>
    </row>
    <row r="9" spans="1:11" ht="15.75" thickBot="1" x14ac:dyDescent="0.3">
      <c r="A9" s="61"/>
      <c r="B9" s="49" t="s">
        <v>18</v>
      </c>
      <c r="C9" s="51">
        <v>1</v>
      </c>
      <c r="D9" s="51">
        <v>0.32750000000000001</v>
      </c>
      <c r="E9" s="51">
        <v>1.2800000000000001E-2</v>
      </c>
      <c r="H9" s="11">
        <v>2009</v>
      </c>
      <c r="I9" s="13">
        <v>1249555</v>
      </c>
      <c r="J9" s="13">
        <v>427870</v>
      </c>
      <c r="K9" s="13">
        <v>2662</v>
      </c>
    </row>
    <row r="10" spans="1:11" ht="15.75" thickBot="1" x14ac:dyDescent="0.3">
      <c r="A10" s="59">
        <v>2003</v>
      </c>
      <c r="B10" s="46" t="s">
        <v>11</v>
      </c>
      <c r="C10" s="47">
        <v>233813</v>
      </c>
      <c r="D10" s="47">
        <v>43410</v>
      </c>
      <c r="E10" s="47">
        <v>14537</v>
      </c>
      <c r="H10" s="11">
        <v>2010</v>
      </c>
      <c r="I10" s="12">
        <v>1247323</v>
      </c>
      <c r="J10" s="13">
        <v>418562</v>
      </c>
      <c r="K10" s="13">
        <v>2720</v>
      </c>
    </row>
    <row r="11" spans="1:11" ht="24.75" thickBot="1" x14ac:dyDescent="0.3">
      <c r="A11" s="60"/>
      <c r="B11" s="46" t="s">
        <v>12</v>
      </c>
      <c r="C11" s="47">
        <v>83717</v>
      </c>
      <c r="D11" s="47">
        <v>52803</v>
      </c>
      <c r="E11" s="48" t="s">
        <v>19</v>
      </c>
      <c r="H11" s="11">
        <v>2011</v>
      </c>
      <c r="I11" s="12">
        <v>1117554</v>
      </c>
      <c r="J11" s="12">
        <v>355511</v>
      </c>
      <c r="K11" s="12">
        <v>4085</v>
      </c>
    </row>
    <row r="12" spans="1:11" ht="24.75" thickBot="1" x14ac:dyDescent="0.3">
      <c r="A12" s="60"/>
      <c r="B12" s="46" t="s">
        <v>13</v>
      </c>
      <c r="C12" s="47">
        <v>95303</v>
      </c>
      <c r="D12" s="47">
        <v>1901</v>
      </c>
      <c r="E12" s="48" t="s">
        <v>19</v>
      </c>
      <c r="H12" s="11">
        <v>2012</v>
      </c>
      <c r="I12" s="12">
        <v>1205938.3459460447</v>
      </c>
      <c r="J12" s="12">
        <v>404158.38661739649</v>
      </c>
      <c r="K12" s="12">
        <v>4492.4681785527464</v>
      </c>
    </row>
    <row r="13" spans="1:11" ht="15.75" thickBot="1" x14ac:dyDescent="0.3">
      <c r="A13" s="60"/>
      <c r="B13" s="46" t="s">
        <v>14</v>
      </c>
      <c r="C13" s="47">
        <v>357564</v>
      </c>
      <c r="D13" s="47">
        <v>201783</v>
      </c>
      <c r="E13" s="48" t="s">
        <v>19</v>
      </c>
      <c r="H13" s="11">
        <v>2013</v>
      </c>
      <c r="I13" s="12">
        <v>1227916.2277532804</v>
      </c>
      <c r="J13" s="12">
        <v>435003.28114449192</v>
      </c>
      <c r="K13" s="12">
        <v>3730.6463731022423</v>
      </c>
    </row>
    <row r="14" spans="1:11" ht="15.75" thickBot="1" x14ac:dyDescent="0.3">
      <c r="A14" s="60"/>
      <c r="B14" s="46" t="s">
        <v>15</v>
      </c>
      <c r="C14" s="47">
        <v>263680</v>
      </c>
      <c r="D14" s="47">
        <v>51832</v>
      </c>
      <c r="E14" s="48" t="s">
        <v>19</v>
      </c>
      <c r="H14" s="11">
        <v>2014</v>
      </c>
      <c r="I14" s="13">
        <v>1314900.6033531111</v>
      </c>
      <c r="J14" s="13">
        <v>404611.03248182981</v>
      </c>
      <c r="K14" s="13">
        <v>6470.8526978499995</v>
      </c>
    </row>
    <row r="15" spans="1:11" ht="15.75" thickBot="1" x14ac:dyDescent="0.3">
      <c r="A15" s="60"/>
      <c r="B15" s="46" t="s">
        <v>16</v>
      </c>
      <c r="C15" s="47">
        <v>50942</v>
      </c>
      <c r="D15" s="48" t="s">
        <v>19</v>
      </c>
      <c r="E15" s="48" t="s">
        <v>19</v>
      </c>
      <c r="H15" s="11">
        <v>2015</v>
      </c>
      <c r="I15" s="13">
        <v>1372991.8520129472</v>
      </c>
      <c r="J15" s="13">
        <v>461175.45228140347</v>
      </c>
      <c r="K15" s="13">
        <v>3702.8477474320339</v>
      </c>
    </row>
    <row r="16" spans="1:11" ht="15.75" thickBot="1" x14ac:dyDescent="0.3">
      <c r="A16" s="60"/>
      <c r="B16" s="49" t="s">
        <v>17</v>
      </c>
      <c r="C16" s="50">
        <v>1085019</v>
      </c>
      <c r="D16" s="50">
        <v>351729</v>
      </c>
      <c r="E16" s="50">
        <v>14537</v>
      </c>
      <c r="H16" s="11">
        <v>2016</v>
      </c>
      <c r="I16" s="14">
        <v>1221126.2774693575</v>
      </c>
      <c r="J16" s="14">
        <v>425978.47451809281</v>
      </c>
      <c r="K16" s="12">
        <v>4595.8997169047789</v>
      </c>
    </row>
    <row r="17" spans="1:11" ht="15.75" thickBot="1" x14ac:dyDescent="0.3">
      <c r="A17" s="61"/>
      <c r="B17" s="49" t="s">
        <v>18</v>
      </c>
      <c r="C17" s="51">
        <v>1</v>
      </c>
      <c r="D17" s="51">
        <v>0.32419999999999999</v>
      </c>
      <c r="E17" s="51">
        <v>1.34E-2</v>
      </c>
      <c r="H17" s="11">
        <v>2017</v>
      </c>
      <c r="I17" s="14">
        <v>1245873.4797531955</v>
      </c>
      <c r="J17" s="14">
        <v>451832.14763540064</v>
      </c>
      <c r="K17" s="14">
        <v>4226.1859019243248</v>
      </c>
    </row>
    <row r="18" spans="1:11" ht="15.75" thickBot="1" x14ac:dyDescent="0.3">
      <c r="A18" s="59">
        <v>2004</v>
      </c>
      <c r="B18" s="46" t="s">
        <v>11</v>
      </c>
      <c r="C18" s="47">
        <v>226521</v>
      </c>
      <c r="D18" s="47">
        <v>44000</v>
      </c>
      <c r="E18" s="47">
        <v>13530</v>
      </c>
      <c r="J18" s="30">
        <f>SUM(J9:J17)</f>
        <v>3784701.7746786149</v>
      </c>
      <c r="K18" s="30">
        <f>SUM(K9:K17)</f>
        <v>36685.900615766128</v>
      </c>
    </row>
    <row r="19" spans="1:11" ht="24.75" thickBot="1" x14ac:dyDescent="0.3">
      <c r="A19" s="60"/>
      <c r="B19" s="46" t="s">
        <v>12</v>
      </c>
      <c r="C19" s="47">
        <v>92148</v>
      </c>
      <c r="D19" s="47">
        <v>65998</v>
      </c>
      <c r="E19" s="48" t="s">
        <v>19</v>
      </c>
      <c r="K19" s="45">
        <f>K18/J18</f>
        <v>9.6932077611006431E-3</v>
      </c>
    </row>
    <row r="20" spans="1:11" ht="24.75" thickBot="1" x14ac:dyDescent="0.3">
      <c r="A20" s="60"/>
      <c r="B20" s="46" t="s">
        <v>13</v>
      </c>
      <c r="C20" s="47">
        <v>125943</v>
      </c>
      <c r="D20" s="47">
        <v>2654</v>
      </c>
      <c r="E20" s="48" t="s">
        <v>19</v>
      </c>
    </row>
    <row r="21" spans="1:11" ht="15.75" thickBot="1" x14ac:dyDescent="0.3">
      <c r="A21" s="60"/>
      <c r="B21" s="46" t="s">
        <v>14</v>
      </c>
      <c r="C21" s="47">
        <v>421548</v>
      </c>
      <c r="D21" s="47">
        <v>242379</v>
      </c>
      <c r="E21" s="48" t="s">
        <v>19</v>
      </c>
    </row>
    <row r="22" spans="1:11" ht="15.75" thickBot="1" x14ac:dyDescent="0.3">
      <c r="A22" s="60"/>
      <c r="B22" s="46" t="s">
        <v>15</v>
      </c>
      <c r="C22" s="47">
        <v>301688</v>
      </c>
      <c r="D22" s="47">
        <v>50699</v>
      </c>
      <c r="E22" s="48" t="s">
        <v>19</v>
      </c>
    </row>
    <row r="23" spans="1:11" ht="15.75" thickBot="1" x14ac:dyDescent="0.3">
      <c r="A23" s="60"/>
      <c r="B23" s="46" t="s">
        <v>16</v>
      </c>
      <c r="C23" s="47">
        <v>57743</v>
      </c>
      <c r="D23" s="48" t="s">
        <v>19</v>
      </c>
      <c r="E23" s="48" t="s">
        <v>19</v>
      </c>
    </row>
    <row r="24" spans="1:11" ht="15.75" thickBot="1" x14ac:dyDescent="0.3">
      <c r="A24" s="60"/>
      <c r="B24" s="49" t="s">
        <v>17</v>
      </c>
      <c r="C24" s="50">
        <v>1225591</v>
      </c>
      <c r="D24" s="50">
        <v>405730</v>
      </c>
      <c r="E24" s="50">
        <v>13530</v>
      </c>
    </row>
    <row r="25" spans="1:11" ht="15.75" thickBot="1" x14ac:dyDescent="0.3">
      <c r="A25" s="61"/>
      <c r="B25" s="49" t="s">
        <v>18</v>
      </c>
      <c r="C25" s="51">
        <v>1</v>
      </c>
      <c r="D25" s="51">
        <v>0.33100000000000002</v>
      </c>
      <c r="E25" s="51">
        <v>1.0999999999999999E-2</v>
      </c>
    </row>
    <row r="26" spans="1:11" ht="15.75" thickBot="1" x14ac:dyDescent="0.3">
      <c r="A26" s="59">
        <v>2005</v>
      </c>
      <c r="B26" s="46" t="s">
        <v>11</v>
      </c>
      <c r="C26" s="47">
        <v>221085</v>
      </c>
      <c r="D26" s="47">
        <v>44012</v>
      </c>
      <c r="E26" s="47">
        <v>12679</v>
      </c>
    </row>
    <row r="27" spans="1:11" ht="24.75" thickBot="1" x14ac:dyDescent="0.3">
      <c r="A27" s="60"/>
      <c r="B27" s="46" t="s">
        <v>12</v>
      </c>
      <c r="C27" s="47">
        <v>93930</v>
      </c>
      <c r="D27" s="47">
        <v>63883</v>
      </c>
      <c r="E27" s="48" t="s">
        <v>19</v>
      </c>
    </row>
    <row r="28" spans="1:11" ht="24.75" thickBot="1" x14ac:dyDescent="0.3">
      <c r="A28" s="60"/>
      <c r="B28" s="46" t="s">
        <v>13</v>
      </c>
      <c r="C28" s="47">
        <v>140562</v>
      </c>
      <c r="D28" s="47">
        <v>2597</v>
      </c>
      <c r="E28" s="48" t="s">
        <v>19</v>
      </c>
    </row>
    <row r="29" spans="1:11" ht="15.75" thickBot="1" x14ac:dyDescent="0.3">
      <c r="A29" s="60"/>
      <c r="B29" s="46" t="s">
        <v>14</v>
      </c>
      <c r="C29" s="47">
        <v>377300</v>
      </c>
      <c r="D29" s="47">
        <v>212037</v>
      </c>
      <c r="E29" s="48" t="s">
        <v>19</v>
      </c>
    </row>
    <row r="30" spans="1:11" ht="15.75" thickBot="1" x14ac:dyDescent="0.3">
      <c r="A30" s="60"/>
      <c r="B30" s="46" t="s">
        <v>15</v>
      </c>
      <c r="C30" s="47">
        <v>263388</v>
      </c>
      <c r="D30" s="47">
        <v>42333</v>
      </c>
      <c r="E30" s="48" t="s">
        <v>19</v>
      </c>
    </row>
    <row r="31" spans="1:11" ht="15.75" thickBot="1" x14ac:dyDescent="0.3">
      <c r="A31" s="60"/>
      <c r="B31" s="46" t="s">
        <v>16</v>
      </c>
      <c r="C31" s="47">
        <v>48654</v>
      </c>
      <c r="D31" s="48" t="s">
        <v>19</v>
      </c>
      <c r="E31" s="48" t="s">
        <v>19</v>
      </c>
    </row>
    <row r="32" spans="1:11" ht="15.75" thickBot="1" x14ac:dyDescent="0.3">
      <c r="A32" s="60"/>
      <c r="B32" s="49" t="s">
        <v>17</v>
      </c>
      <c r="C32" s="50">
        <v>1144919</v>
      </c>
      <c r="D32" s="50">
        <v>364862</v>
      </c>
      <c r="E32" s="50">
        <v>12679</v>
      </c>
    </row>
    <row r="33" spans="1:5" ht="15.75" thickBot="1" x14ac:dyDescent="0.3">
      <c r="A33" s="61"/>
      <c r="B33" s="49" t="s">
        <v>18</v>
      </c>
      <c r="C33" s="51">
        <v>1</v>
      </c>
      <c r="D33" s="51">
        <v>0.31869999999999998</v>
      </c>
      <c r="E33" s="51">
        <v>1.11E-2</v>
      </c>
    </row>
    <row r="34" spans="1:5" ht="15.75" thickBot="1" x14ac:dyDescent="0.3">
      <c r="A34" s="59">
        <v>2006</v>
      </c>
      <c r="B34" s="46" t="s">
        <v>11</v>
      </c>
      <c r="C34" s="47">
        <v>209350</v>
      </c>
      <c r="D34" s="47">
        <v>43756</v>
      </c>
      <c r="E34" s="47">
        <v>7661</v>
      </c>
    </row>
    <row r="35" spans="1:5" ht="24.75" thickBot="1" x14ac:dyDescent="0.3">
      <c r="A35" s="60"/>
      <c r="B35" s="46" t="s">
        <v>12</v>
      </c>
      <c r="C35" s="47">
        <v>91136</v>
      </c>
      <c r="D35" s="47">
        <v>70004</v>
      </c>
      <c r="E35" s="48" t="s">
        <v>19</v>
      </c>
    </row>
    <row r="36" spans="1:5" ht="24.75" thickBot="1" x14ac:dyDescent="0.3">
      <c r="A36" s="60"/>
      <c r="B36" s="46" t="s">
        <v>13</v>
      </c>
      <c r="C36" s="47">
        <v>143348</v>
      </c>
      <c r="D36" s="47">
        <v>2429</v>
      </c>
      <c r="E36" s="48" t="s">
        <v>19</v>
      </c>
    </row>
    <row r="37" spans="1:5" ht="15.75" thickBot="1" x14ac:dyDescent="0.3">
      <c r="A37" s="60"/>
      <c r="B37" s="46" t="s">
        <v>14</v>
      </c>
      <c r="C37" s="47">
        <v>357558</v>
      </c>
      <c r="D37" s="47">
        <v>212134</v>
      </c>
      <c r="E37" s="48" t="s">
        <v>19</v>
      </c>
    </row>
    <row r="38" spans="1:5" ht="15.75" thickBot="1" x14ac:dyDescent="0.3">
      <c r="A38" s="60"/>
      <c r="B38" s="46" t="s">
        <v>15</v>
      </c>
      <c r="C38" s="47">
        <v>288706</v>
      </c>
      <c r="D38" s="47">
        <v>42992</v>
      </c>
      <c r="E38" s="48" t="s">
        <v>20</v>
      </c>
    </row>
    <row r="39" spans="1:5" ht="15.75" thickBot="1" x14ac:dyDescent="0.3">
      <c r="A39" s="60"/>
      <c r="B39" s="46" t="s">
        <v>16</v>
      </c>
      <c r="C39" s="47">
        <v>51713</v>
      </c>
      <c r="D39" s="48" t="s">
        <v>19</v>
      </c>
      <c r="E39" s="48" t="s">
        <v>19</v>
      </c>
    </row>
    <row r="40" spans="1:5" ht="15.75" thickBot="1" x14ac:dyDescent="0.3">
      <c r="A40" s="60"/>
      <c r="B40" s="49" t="s">
        <v>17</v>
      </c>
      <c r="C40" s="50">
        <v>1141811</v>
      </c>
      <c r="D40" s="50">
        <v>371315</v>
      </c>
      <c r="E40" s="50">
        <v>7661</v>
      </c>
    </row>
    <row r="41" spans="1:5" ht="15.75" thickBot="1" x14ac:dyDescent="0.3">
      <c r="A41" s="61"/>
      <c r="B41" s="49" t="s">
        <v>18</v>
      </c>
      <c r="C41" s="51">
        <v>1</v>
      </c>
      <c r="D41" s="51">
        <v>0.32519999999999999</v>
      </c>
      <c r="E41" s="51">
        <v>6.7000000000000002E-3</v>
      </c>
    </row>
    <row r="42" spans="1:5" ht="15.75" thickBot="1" x14ac:dyDescent="0.3">
      <c r="A42" s="59">
        <v>2007</v>
      </c>
      <c r="B42" s="46" t="s">
        <v>11</v>
      </c>
      <c r="C42" s="47">
        <v>197410</v>
      </c>
      <c r="D42" s="47">
        <v>39275</v>
      </c>
      <c r="E42" s="47">
        <v>7883</v>
      </c>
    </row>
    <row r="43" spans="1:5" ht="24.75" thickBot="1" x14ac:dyDescent="0.3">
      <c r="A43" s="60"/>
      <c r="B43" s="46" t="s">
        <v>31</v>
      </c>
      <c r="C43" s="47">
        <v>96817</v>
      </c>
      <c r="D43" s="47">
        <v>71330</v>
      </c>
      <c r="E43" s="48" t="s">
        <v>19</v>
      </c>
    </row>
    <row r="44" spans="1:5" ht="24.75" thickBot="1" x14ac:dyDescent="0.3">
      <c r="A44" s="60"/>
      <c r="B44" s="46" t="s">
        <v>13</v>
      </c>
      <c r="C44" s="47">
        <v>145255</v>
      </c>
      <c r="D44" s="47">
        <v>2338</v>
      </c>
      <c r="E44" s="48" t="s">
        <v>19</v>
      </c>
    </row>
    <row r="45" spans="1:5" ht="15.75" thickBot="1" x14ac:dyDescent="0.3">
      <c r="A45" s="60"/>
      <c r="B45" s="46" t="s">
        <v>14</v>
      </c>
      <c r="C45" s="47">
        <v>398151</v>
      </c>
      <c r="D45" s="47">
        <v>236473</v>
      </c>
      <c r="E45" s="48" t="s">
        <v>19</v>
      </c>
    </row>
    <row r="46" spans="1:5" ht="15.75" thickBot="1" x14ac:dyDescent="0.3">
      <c r="A46" s="60"/>
      <c r="B46" s="46" t="s">
        <v>15</v>
      </c>
      <c r="C46" s="47">
        <v>323508</v>
      </c>
      <c r="D46" s="47">
        <v>55745</v>
      </c>
      <c r="E46" s="48" t="s">
        <v>19</v>
      </c>
    </row>
    <row r="47" spans="1:5" ht="15.75" thickBot="1" x14ac:dyDescent="0.3">
      <c r="A47" s="60"/>
      <c r="B47" s="46" t="s">
        <v>16</v>
      </c>
      <c r="C47" s="47">
        <v>46635</v>
      </c>
      <c r="D47" s="48" t="s">
        <v>19</v>
      </c>
      <c r="E47" s="48" t="s">
        <v>19</v>
      </c>
    </row>
    <row r="48" spans="1:5" ht="15.75" thickBot="1" x14ac:dyDescent="0.3">
      <c r="A48" s="60"/>
      <c r="B48" s="49" t="s">
        <v>17</v>
      </c>
      <c r="C48" s="50">
        <v>1207776</v>
      </c>
      <c r="D48" s="50">
        <v>405161</v>
      </c>
      <c r="E48" s="50">
        <v>7883</v>
      </c>
    </row>
    <row r="49" spans="1:5" ht="15.75" thickBot="1" x14ac:dyDescent="0.3">
      <c r="A49" s="61"/>
      <c r="B49" s="49" t="s">
        <v>18</v>
      </c>
      <c r="C49" s="51">
        <v>1</v>
      </c>
      <c r="D49" s="51">
        <v>0.33550000000000002</v>
      </c>
      <c r="E49" s="51">
        <v>6.4999999999999997E-3</v>
      </c>
    </row>
    <row r="50" spans="1:5" ht="15.75" thickBot="1" x14ac:dyDescent="0.3">
      <c r="A50" s="59">
        <v>2008</v>
      </c>
      <c r="B50" s="46" t="s">
        <v>11</v>
      </c>
      <c r="C50" s="47">
        <v>215521</v>
      </c>
      <c r="D50" s="47">
        <v>41611</v>
      </c>
      <c r="E50" s="47">
        <v>11552</v>
      </c>
    </row>
    <row r="51" spans="1:5" ht="24.75" thickBot="1" x14ac:dyDescent="0.3">
      <c r="A51" s="60"/>
      <c r="B51" s="46" t="s">
        <v>12</v>
      </c>
      <c r="C51" s="47">
        <v>97165</v>
      </c>
      <c r="D51" s="47">
        <v>77687</v>
      </c>
      <c r="E51" s="48" t="s">
        <v>19</v>
      </c>
    </row>
    <row r="52" spans="1:5" ht="24.75" thickBot="1" x14ac:dyDescent="0.3">
      <c r="A52" s="60"/>
      <c r="B52" s="46" t="s">
        <v>13</v>
      </c>
      <c r="C52" s="47">
        <v>149501</v>
      </c>
      <c r="D52" s="47">
        <v>2107</v>
      </c>
      <c r="E52" s="48" t="s">
        <v>19</v>
      </c>
    </row>
    <row r="53" spans="1:5" ht="15.75" thickBot="1" x14ac:dyDescent="0.3">
      <c r="A53" s="60"/>
      <c r="B53" s="46" t="s">
        <v>14</v>
      </c>
      <c r="C53" s="47">
        <v>354841</v>
      </c>
      <c r="D53" s="47">
        <v>203173</v>
      </c>
      <c r="E53" s="48" t="s">
        <v>19</v>
      </c>
    </row>
    <row r="54" spans="1:5" ht="15.75" thickBot="1" x14ac:dyDescent="0.3">
      <c r="A54" s="60"/>
      <c r="B54" s="46" t="s">
        <v>15</v>
      </c>
      <c r="C54" s="47">
        <v>286476</v>
      </c>
      <c r="D54" s="47">
        <v>48396</v>
      </c>
      <c r="E54" s="47">
        <v>4203</v>
      </c>
    </row>
    <row r="55" spans="1:5" ht="15.75" thickBot="1" x14ac:dyDescent="0.3">
      <c r="A55" s="60"/>
      <c r="B55" s="46" t="s">
        <v>16</v>
      </c>
      <c r="C55" s="47">
        <v>43429</v>
      </c>
      <c r="D55" s="48" t="s">
        <v>19</v>
      </c>
      <c r="E55" s="48" t="s">
        <v>19</v>
      </c>
    </row>
    <row r="56" spans="1:5" ht="15.75" thickBot="1" x14ac:dyDescent="0.3">
      <c r="A56" s="60"/>
      <c r="B56" s="49" t="s">
        <v>17</v>
      </c>
      <c r="C56" s="50">
        <v>1146933</v>
      </c>
      <c r="D56" s="50">
        <v>372974</v>
      </c>
      <c r="E56" s="50">
        <v>15755</v>
      </c>
    </row>
    <row r="57" spans="1:5" ht="15.75" thickBot="1" x14ac:dyDescent="0.3">
      <c r="A57" s="61"/>
      <c r="B57" s="49" t="s">
        <v>18</v>
      </c>
      <c r="C57" s="51">
        <v>1</v>
      </c>
      <c r="D57" s="51">
        <v>0.32519999999999999</v>
      </c>
      <c r="E57" s="51">
        <v>1.37E-2</v>
      </c>
    </row>
    <row r="58" spans="1:5" x14ac:dyDescent="0.25">
      <c r="A58" s="33">
        <v>2009</v>
      </c>
      <c r="B58" s="17" t="s">
        <v>11</v>
      </c>
      <c r="C58" s="34">
        <v>216115</v>
      </c>
      <c r="D58" s="13">
        <f>'[1]T 12'!$D$44+'[1]T 12'!$D$45</f>
        <v>39250</v>
      </c>
      <c r="E58" s="35">
        <f>'[1]T 12'!$D$50</f>
        <v>88</v>
      </c>
    </row>
    <row r="59" spans="1:5" ht="24" x14ac:dyDescent="0.25">
      <c r="A59" s="33">
        <v>2009</v>
      </c>
      <c r="B59" s="17" t="s">
        <v>12</v>
      </c>
      <c r="C59" s="34">
        <v>106825</v>
      </c>
      <c r="D59" s="34">
        <f>'[1]T 15'!$D$44</f>
        <v>84216</v>
      </c>
      <c r="E59" s="34" t="s">
        <v>19</v>
      </c>
    </row>
    <row r="60" spans="1:5" ht="24" x14ac:dyDescent="0.25">
      <c r="A60" s="33">
        <v>2009</v>
      </c>
      <c r="B60" s="17" t="s">
        <v>13</v>
      </c>
      <c r="C60" s="34">
        <v>195550</v>
      </c>
      <c r="D60" s="13">
        <f>'[1]T 19'!$D$44</f>
        <v>2651</v>
      </c>
      <c r="E60" s="34" t="s">
        <v>19</v>
      </c>
    </row>
    <row r="61" spans="1:5" x14ac:dyDescent="0.25">
      <c r="A61" s="33">
        <v>2009</v>
      </c>
      <c r="B61" s="17" t="s">
        <v>14</v>
      </c>
      <c r="C61" s="34">
        <v>394813</v>
      </c>
      <c r="D61" s="13">
        <f>'[1]T 22'!$D$44</f>
        <v>246148</v>
      </c>
      <c r="E61" s="34" t="s">
        <v>19</v>
      </c>
    </row>
    <row r="62" spans="1:5" x14ac:dyDescent="0.25">
      <c r="A62" s="33">
        <v>2009</v>
      </c>
      <c r="B62" s="17" t="s">
        <v>15</v>
      </c>
      <c r="C62" s="34">
        <v>287253</v>
      </c>
      <c r="D62" s="13">
        <f>'[1]T 31'!$D$43+'[1]T 31'!$D$44</f>
        <v>55605</v>
      </c>
      <c r="E62" s="34">
        <v>2574</v>
      </c>
    </row>
    <row r="63" spans="1:5" x14ac:dyDescent="0.25">
      <c r="A63" s="33">
        <v>2009</v>
      </c>
      <c r="B63" s="17" t="s">
        <v>16</v>
      </c>
      <c r="C63" s="34">
        <v>48999</v>
      </c>
      <c r="D63" s="34" t="s">
        <v>21</v>
      </c>
      <c r="E63" s="34" t="s">
        <v>21</v>
      </c>
    </row>
    <row r="64" spans="1:5" x14ac:dyDescent="0.25">
      <c r="A64" s="33">
        <v>2009</v>
      </c>
      <c r="B64" s="18" t="s">
        <v>17</v>
      </c>
      <c r="C64" s="12">
        <v>1249555</v>
      </c>
      <c r="D64" s="14">
        <f>SUM(D58:D63)</f>
        <v>427870</v>
      </c>
      <c r="E64" s="14">
        <f>SUM(E58:E63)</f>
        <v>2662</v>
      </c>
    </row>
    <row r="65" spans="1:5" x14ac:dyDescent="0.25">
      <c r="A65" s="33">
        <v>2009</v>
      </c>
      <c r="B65" s="18" t="s">
        <v>18</v>
      </c>
      <c r="C65" s="43">
        <v>1</v>
      </c>
      <c r="D65" s="43">
        <f>D64/C64</f>
        <v>0.34241790077267509</v>
      </c>
      <c r="E65" s="43">
        <f>E64/C64</f>
        <v>2.1303584075931031E-3</v>
      </c>
    </row>
    <row r="66" spans="1:5" x14ac:dyDescent="0.25">
      <c r="A66" s="33">
        <v>2010</v>
      </c>
      <c r="B66" s="17" t="s">
        <v>11</v>
      </c>
      <c r="C66" s="34">
        <v>215647</v>
      </c>
      <c r="D66" s="13">
        <f>'[2]T 12'!$D$44+'[2]T 12'!$D$45</f>
        <v>40468</v>
      </c>
      <c r="E66" s="36">
        <f>'[2]T 12'!$D$50</f>
        <v>83</v>
      </c>
    </row>
    <row r="67" spans="1:5" ht="24" x14ac:dyDescent="0.25">
      <c r="A67" s="33">
        <v>2010</v>
      </c>
      <c r="B67" s="17" t="s">
        <v>12</v>
      </c>
      <c r="C67" s="34">
        <v>106928</v>
      </c>
      <c r="D67" s="34">
        <f>'[2]T 15'!$D$44</f>
        <v>84660</v>
      </c>
      <c r="E67" s="34" t="s">
        <v>19</v>
      </c>
    </row>
    <row r="68" spans="1:5" ht="24" x14ac:dyDescent="0.25">
      <c r="A68" s="33">
        <v>2010</v>
      </c>
      <c r="B68" s="17" t="s">
        <v>13</v>
      </c>
      <c r="C68" s="34">
        <v>193502</v>
      </c>
      <c r="D68" s="13">
        <f>'[2]T 19'!$D$44</f>
        <v>3080</v>
      </c>
      <c r="E68" s="34" t="s">
        <v>19</v>
      </c>
    </row>
    <row r="69" spans="1:5" x14ac:dyDescent="0.25">
      <c r="A69" s="33">
        <v>2010</v>
      </c>
      <c r="B69" s="17" t="s">
        <v>14</v>
      </c>
      <c r="C69" s="34">
        <v>393137</v>
      </c>
      <c r="D69" s="13">
        <f>'[2]T 22'!$D$44</f>
        <v>237239</v>
      </c>
      <c r="E69" s="34">
        <v>63</v>
      </c>
    </row>
    <row r="70" spans="1:5" x14ac:dyDescent="0.25">
      <c r="A70" s="33">
        <v>2010</v>
      </c>
      <c r="B70" s="17" t="s">
        <v>15</v>
      </c>
      <c r="C70" s="34">
        <v>293864</v>
      </c>
      <c r="D70" s="13">
        <f>'[2]T 31'!$D$43+'[2]T 31'!$D$44</f>
        <v>53115</v>
      </c>
      <c r="E70" s="34">
        <f>'[2]T 31'!$D$49+'[2]T 31'!$D$50</f>
        <v>2574</v>
      </c>
    </row>
    <row r="71" spans="1:5" x14ac:dyDescent="0.25">
      <c r="A71" s="33">
        <v>2010</v>
      </c>
      <c r="B71" s="17" t="s">
        <v>16</v>
      </c>
      <c r="C71" s="34">
        <v>44245</v>
      </c>
      <c r="D71" s="34" t="s">
        <v>19</v>
      </c>
      <c r="E71" s="34" t="s">
        <v>19</v>
      </c>
    </row>
    <row r="72" spans="1:5" x14ac:dyDescent="0.25">
      <c r="A72" s="33">
        <v>2010</v>
      </c>
      <c r="B72" s="18" t="s">
        <v>17</v>
      </c>
      <c r="C72" s="12">
        <v>1247323</v>
      </c>
      <c r="D72" s="13">
        <f>SUM(D66:D71)</f>
        <v>418562</v>
      </c>
      <c r="E72" s="13">
        <f>SUM(E66:E71)</f>
        <v>2720</v>
      </c>
    </row>
    <row r="73" spans="1:5" x14ac:dyDescent="0.25">
      <c r="A73" s="33">
        <v>2010</v>
      </c>
      <c r="B73" s="18" t="s">
        <v>18</v>
      </c>
      <c r="C73" s="43">
        <v>1</v>
      </c>
      <c r="D73" s="43">
        <f>D72/C72</f>
        <v>0.33556825297056175</v>
      </c>
      <c r="E73" s="43">
        <f>E72/C72</f>
        <v>2.1806701231357074E-3</v>
      </c>
    </row>
    <row r="74" spans="1:5" x14ac:dyDescent="0.25">
      <c r="A74" s="33">
        <v>2011</v>
      </c>
      <c r="B74" s="17" t="s">
        <v>11</v>
      </c>
      <c r="C74" s="37">
        <f>'[3]T 12'!$D$10</f>
        <v>191973</v>
      </c>
      <c r="D74" s="34">
        <f>'[3]T 12'!$D$45+'[3]T 12'!$D$46</f>
        <v>43602</v>
      </c>
      <c r="E74" s="35">
        <f>'[3]T 12'!$D$51</f>
        <v>155</v>
      </c>
    </row>
    <row r="75" spans="1:5" ht="24" x14ac:dyDescent="0.25">
      <c r="A75" s="33">
        <v>2011</v>
      </c>
      <c r="B75" s="17" t="s">
        <v>12</v>
      </c>
      <c r="C75" s="37">
        <f>'[3]T 15'!$D$10</f>
        <v>86455</v>
      </c>
      <c r="D75" s="34">
        <f>'[3]T 15'!$D$45</f>
        <v>69870</v>
      </c>
      <c r="E75" s="34" t="s">
        <v>19</v>
      </c>
    </row>
    <row r="76" spans="1:5" ht="24" x14ac:dyDescent="0.25">
      <c r="A76" s="33">
        <v>2011</v>
      </c>
      <c r="B76" s="17" t="s">
        <v>13</v>
      </c>
      <c r="C76" s="34">
        <f>'[3]T 19'!$D$10</f>
        <v>202651</v>
      </c>
      <c r="D76" s="34">
        <f>'[3]T 19'!$D$45</f>
        <v>2210</v>
      </c>
      <c r="E76" s="34"/>
    </row>
    <row r="77" spans="1:5" x14ac:dyDescent="0.25">
      <c r="A77" s="33">
        <v>2011</v>
      </c>
      <c r="B77" s="17" t="s">
        <v>14</v>
      </c>
      <c r="C77" s="34">
        <f>'[3]T 22'!$D$10</f>
        <v>329957</v>
      </c>
      <c r="D77" s="34">
        <f>'[3]T 22'!$D$45</f>
        <v>206100</v>
      </c>
      <c r="E77" s="34"/>
    </row>
    <row r="78" spans="1:5" x14ac:dyDescent="0.25">
      <c r="A78" s="33">
        <v>2011</v>
      </c>
      <c r="B78" s="17" t="s">
        <v>15</v>
      </c>
      <c r="C78" s="34">
        <f>'[3]T 31'!$D$10</f>
        <v>262913</v>
      </c>
      <c r="D78" s="34">
        <f>'[3]T 31'!$D$45+'[3]T 31'!$D$46</f>
        <v>33729</v>
      </c>
      <c r="E78" s="34">
        <f>'[3]T 31'!$D$51+'[3]T 31'!$D$52</f>
        <v>3930</v>
      </c>
    </row>
    <row r="79" spans="1:5" x14ac:dyDescent="0.25">
      <c r="A79" s="33">
        <v>2011</v>
      </c>
      <c r="B79" s="17" t="s">
        <v>16</v>
      </c>
      <c r="C79" s="34">
        <f>'[3]T 34'!$D$10</f>
        <v>43605</v>
      </c>
      <c r="D79" s="34" t="s">
        <v>19</v>
      </c>
      <c r="E79" s="34" t="s">
        <v>19</v>
      </c>
    </row>
    <row r="80" spans="1:5" x14ac:dyDescent="0.25">
      <c r="A80" s="33">
        <v>2011</v>
      </c>
      <c r="B80" s="18" t="s">
        <v>17</v>
      </c>
      <c r="C80" s="12">
        <f>SUM(C74:C79)</f>
        <v>1117554</v>
      </c>
      <c r="D80" s="12">
        <f>SUM(D74:D79)</f>
        <v>355511</v>
      </c>
      <c r="E80" s="12">
        <f>SUM(E74:E79)</f>
        <v>4085</v>
      </c>
    </row>
    <row r="81" spans="1:5" x14ac:dyDescent="0.25">
      <c r="A81" s="33">
        <v>2011</v>
      </c>
      <c r="B81" s="18" t="s">
        <v>18</v>
      </c>
      <c r="C81" s="43">
        <v>1</v>
      </c>
      <c r="D81" s="43">
        <f>D80/C80</f>
        <v>0.31811527675620149</v>
      </c>
      <c r="E81" s="43">
        <f>E80/C80</f>
        <v>3.655304352183429E-3</v>
      </c>
    </row>
    <row r="82" spans="1:5" x14ac:dyDescent="0.25">
      <c r="A82" s="33">
        <v>2012</v>
      </c>
      <c r="B82" s="17" t="s">
        <v>11</v>
      </c>
      <c r="C82" s="34">
        <f>'[4]T 12'!$D$9</f>
        <v>210894.01671262868</v>
      </c>
      <c r="D82" s="34">
        <f>'[4]T 12'!$D$44+'[4]T 12'!$D$45</f>
        <v>40263.848528489441</v>
      </c>
      <c r="E82" s="35">
        <f>'[4]T 12'!$D$50+'[4]T 12'!$D$51</f>
        <v>64.539712813677454</v>
      </c>
    </row>
    <row r="83" spans="1:5" ht="24" x14ac:dyDescent="0.25">
      <c r="A83" s="33">
        <v>2012</v>
      </c>
      <c r="B83" s="17" t="s">
        <v>12</v>
      </c>
      <c r="C83" s="34">
        <f>'[4]T 15'!$D$9</f>
        <v>95238.710808513599</v>
      </c>
      <c r="D83" s="34">
        <f>'[4]T 15'!$D$44</f>
        <v>71175.048718979553</v>
      </c>
      <c r="E83" s="34" t="s">
        <v>19</v>
      </c>
    </row>
    <row r="84" spans="1:5" ht="24" x14ac:dyDescent="0.25">
      <c r="A84" s="33">
        <v>2012</v>
      </c>
      <c r="B84" s="17" t="s">
        <v>13</v>
      </c>
      <c r="C84" s="34">
        <f>'[4]T 19'!$D$9</f>
        <v>198577.73060847871</v>
      </c>
      <c r="D84" s="34">
        <f>'[4]T 19'!$D$44</f>
        <v>9115.0290913499521</v>
      </c>
      <c r="E84" s="34" t="s">
        <v>19</v>
      </c>
    </row>
    <row r="85" spans="1:5" x14ac:dyDescent="0.25">
      <c r="A85" s="33">
        <v>2012</v>
      </c>
      <c r="B85" s="17" t="s">
        <v>14</v>
      </c>
      <c r="C85" s="34">
        <f>'[4]T 22'!$D$9</f>
        <v>371169.99783437006</v>
      </c>
      <c r="D85" s="34">
        <f>'[4]T 22'!$D$44</f>
        <v>237316.08881324786</v>
      </c>
      <c r="E85" s="34" t="s">
        <v>19</v>
      </c>
    </row>
    <row r="86" spans="1:5" x14ac:dyDescent="0.25">
      <c r="A86" s="33">
        <v>2012</v>
      </c>
      <c r="B86" s="17" t="s">
        <v>15</v>
      </c>
      <c r="C86" s="34">
        <f>'[4]T 31'!$D$9</f>
        <v>330057.88998205349</v>
      </c>
      <c r="D86" s="34">
        <f>'[4]T 31'!$D$44+'[4]T 31'!$D$45</f>
        <v>46288.37146532967</v>
      </c>
      <c r="E86" s="34">
        <f>'[4]T 31'!$D$50+'[4]T 31'!$D$51</f>
        <v>4427.928465739069</v>
      </c>
    </row>
    <row r="87" spans="1:5" x14ac:dyDescent="0.25">
      <c r="A87" s="33">
        <v>2012</v>
      </c>
      <c r="B87" s="17" t="s">
        <v>16</v>
      </c>
      <c r="C87" s="34" t="s">
        <v>19</v>
      </c>
      <c r="D87" s="34" t="s">
        <v>19</v>
      </c>
      <c r="E87" s="34" t="s">
        <v>19</v>
      </c>
    </row>
    <row r="88" spans="1:5" x14ac:dyDescent="0.25">
      <c r="A88" s="33">
        <v>2012</v>
      </c>
      <c r="B88" s="18" t="s">
        <v>17</v>
      </c>
      <c r="C88" s="12">
        <f>SUM(C82:C87)</f>
        <v>1205938.3459460447</v>
      </c>
      <c r="D88" s="12">
        <f>SUM(D82:D87)</f>
        <v>404158.38661739649</v>
      </c>
      <c r="E88" s="12">
        <f>SUM(E82:E87)</f>
        <v>4492.4681785527464</v>
      </c>
    </row>
    <row r="89" spans="1:5" x14ac:dyDescent="0.25">
      <c r="A89" s="33">
        <v>2012</v>
      </c>
      <c r="B89" s="18" t="s">
        <v>18</v>
      </c>
      <c r="C89" s="43">
        <v>1</v>
      </c>
      <c r="D89" s="43">
        <f>D88/C88</f>
        <v>0.33514017360509329</v>
      </c>
      <c r="E89" s="43">
        <f>E88/C88</f>
        <v>3.7252884392099308E-3</v>
      </c>
    </row>
    <row r="90" spans="1:5" x14ac:dyDescent="0.25">
      <c r="A90" s="33">
        <v>2013</v>
      </c>
      <c r="B90" s="17" t="s">
        <v>11</v>
      </c>
      <c r="C90" s="34">
        <f>'[5]T 12'!$D$10</f>
        <v>188657.56218485549</v>
      </c>
      <c r="D90" s="34">
        <f>'[5]T 12'!$D$45+'[5]T 12'!$D$46</f>
        <v>40008.578512577784</v>
      </c>
      <c r="E90" s="35">
        <f>'[5]T 12'!$D$51</f>
        <v>74.102999076319989</v>
      </c>
    </row>
    <row r="91" spans="1:5" ht="24" x14ac:dyDescent="0.25">
      <c r="A91" s="33">
        <v>2013</v>
      </c>
      <c r="B91" s="17" t="s">
        <v>12</v>
      </c>
      <c r="C91" s="34">
        <f>'[5]T 15'!$D$10</f>
        <v>101066.37527328331</v>
      </c>
      <c r="D91" s="34">
        <f>'[5]T 15'!$D$45</f>
        <v>82816.762423755179</v>
      </c>
      <c r="E91" s="34"/>
    </row>
    <row r="92" spans="1:5" ht="24" x14ac:dyDescent="0.25">
      <c r="A92" s="33">
        <v>2013</v>
      </c>
      <c r="B92" s="17" t="s">
        <v>13</v>
      </c>
      <c r="C92" s="34">
        <f>'[5]T 19'!$D$10</f>
        <v>218832.7309765837</v>
      </c>
      <c r="D92" s="34">
        <f>'[5]T 19'!$D$45</f>
        <v>2387.4174447725004</v>
      </c>
      <c r="E92" s="34"/>
    </row>
    <row r="93" spans="1:5" x14ac:dyDescent="0.25">
      <c r="A93" s="33">
        <v>2013</v>
      </c>
      <c r="B93" s="17" t="s">
        <v>14</v>
      </c>
      <c r="C93" s="34">
        <f>'[5]T 22'!$D$10</f>
        <v>396769.53488011163</v>
      </c>
      <c r="D93" s="34">
        <f>'[5]T 22'!$D$45</f>
        <v>261590.92298511992</v>
      </c>
      <c r="E93" s="34"/>
    </row>
    <row r="94" spans="1:5" x14ac:dyDescent="0.25">
      <c r="A94" s="33">
        <v>2013</v>
      </c>
      <c r="B94" s="17" t="s">
        <v>15</v>
      </c>
      <c r="C94" s="34">
        <f>'[5]T 31'!$D$10</f>
        <v>322590.02443844645</v>
      </c>
      <c r="D94" s="34">
        <f>'[5]T 31'!$D$45+'[5]T 31'!$D$46</f>
        <v>48199.599778266587</v>
      </c>
      <c r="E94" s="34">
        <f>'[5]T 31'!$D$51+'[5]T 31'!$D$52</f>
        <v>3656.5433740259223</v>
      </c>
    </row>
    <row r="95" spans="1:5" x14ac:dyDescent="0.25">
      <c r="A95" s="33">
        <v>2013</v>
      </c>
      <c r="B95" s="17" t="s">
        <v>16</v>
      </c>
      <c r="C95" s="12"/>
      <c r="D95" s="12"/>
      <c r="E95" s="12"/>
    </row>
    <row r="96" spans="1:5" x14ac:dyDescent="0.25">
      <c r="A96" s="33">
        <v>2013</v>
      </c>
      <c r="B96" s="18" t="s">
        <v>17</v>
      </c>
      <c r="C96" s="12">
        <f>SUM(C90:C95)</f>
        <v>1227916.2277532804</v>
      </c>
      <c r="D96" s="12">
        <f>SUM(D90:D95)</f>
        <v>435003.28114449192</v>
      </c>
      <c r="E96" s="12">
        <f>SUM(E90:E95)</f>
        <v>3730.6463731022423</v>
      </c>
    </row>
    <row r="97" spans="1:5" x14ac:dyDescent="0.25">
      <c r="A97" s="33">
        <v>2013</v>
      </c>
      <c r="B97" s="18" t="s">
        <v>18</v>
      </c>
      <c r="C97" s="43">
        <v>1</v>
      </c>
      <c r="D97" s="43">
        <f>D96/C96</f>
        <v>0.35426136678755182</v>
      </c>
      <c r="E97" s="43">
        <f>E96/C96</f>
        <v>3.0381929066351778E-3</v>
      </c>
    </row>
    <row r="98" spans="1:5" x14ac:dyDescent="0.25">
      <c r="A98" s="33">
        <v>2014</v>
      </c>
      <c r="B98" s="17" t="s">
        <v>11</v>
      </c>
      <c r="C98" s="38">
        <f>[6]T12!$D$11</f>
        <v>186225.22686189</v>
      </c>
      <c r="D98" s="13">
        <f>[6]T12!$D$49+[6]T12!$D$50</f>
        <v>39727.439601000013</v>
      </c>
      <c r="E98" s="39">
        <f>[6]T12!$D$55</f>
        <v>656.17240800000002</v>
      </c>
    </row>
    <row r="99" spans="1:5" ht="24" x14ac:dyDescent="0.25">
      <c r="A99" s="33">
        <v>2014</v>
      </c>
      <c r="B99" s="17" t="s">
        <v>12</v>
      </c>
      <c r="C99" s="13">
        <f>[6]T15!$D$11</f>
        <v>96913.324227049976</v>
      </c>
      <c r="D99" s="13">
        <f>[6]T15!$D$49</f>
        <v>73855.748646050008</v>
      </c>
      <c r="E99" s="34"/>
    </row>
    <row r="100" spans="1:5" ht="24" x14ac:dyDescent="0.25">
      <c r="A100" s="33">
        <v>2014</v>
      </c>
      <c r="B100" s="17" t="s">
        <v>13</v>
      </c>
      <c r="C100" s="13">
        <f>[6]T20!$D$11</f>
        <v>274513.46383364027</v>
      </c>
      <c r="D100" s="13">
        <f>[6]T20!$D$49</f>
        <v>4659.6913120000008</v>
      </c>
      <c r="E100" s="34"/>
    </row>
    <row r="101" spans="1:5" x14ac:dyDescent="0.25">
      <c r="A101" s="33">
        <v>2014</v>
      </c>
      <c r="B101" s="17" t="s">
        <v>14</v>
      </c>
      <c r="C101" s="13">
        <f>'[6]T 23'!$D$11</f>
        <v>376182.16235020012</v>
      </c>
      <c r="D101" s="13">
        <f>'[6]T 23'!$D$49</f>
        <v>239767.6519883599</v>
      </c>
      <c r="E101" s="34"/>
    </row>
    <row r="102" spans="1:5" x14ac:dyDescent="0.25">
      <c r="A102" s="33">
        <v>2014</v>
      </c>
      <c r="B102" s="17" t="s">
        <v>15</v>
      </c>
      <c r="C102" s="13">
        <f>[6]T33!$D$11</f>
        <v>381066.42608033062</v>
      </c>
      <c r="D102" s="13">
        <f>[6]T33!$D$49+[6]T33!$D$50</f>
        <v>46600.500934419921</v>
      </c>
      <c r="E102" s="34">
        <f>[6]T33!$D$55</f>
        <v>5814.6802898499991</v>
      </c>
    </row>
    <row r="103" spans="1:5" x14ac:dyDescent="0.25">
      <c r="A103" s="33">
        <v>2014</v>
      </c>
      <c r="B103" s="17" t="s">
        <v>16</v>
      </c>
      <c r="C103" s="40"/>
      <c r="D103" s="13"/>
      <c r="E103" s="34"/>
    </row>
    <row r="104" spans="1:5" x14ac:dyDescent="0.25">
      <c r="A104" s="33">
        <v>2014</v>
      </c>
      <c r="B104" s="18" t="s">
        <v>17</v>
      </c>
      <c r="C104" s="13">
        <f>SUM(C98:C103)</f>
        <v>1314900.6033531111</v>
      </c>
      <c r="D104" s="13">
        <f t="shared" ref="D104:E104" si="1">SUM(D98:D103)</f>
        <v>404611.03248182981</v>
      </c>
      <c r="E104" s="13">
        <f t="shared" si="1"/>
        <v>6470.8526978499995</v>
      </c>
    </row>
    <row r="105" spans="1:5" x14ac:dyDescent="0.25">
      <c r="A105" s="33">
        <v>2014</v>
      </c>
      <c r="B105" s="18" t="s">
        <v>18</v>
      </c>
      <c r="C105" s="43">
        <v>1</v>
      </c>
      <c r="D105" s="43">
        <f>D104/C104</f>
        <v>0.30771225707101846</v>
      </c>
      <c r="E105" s="43">
        <f>E104/C104</f>
        <v>4.9211725063847116E-3</v>
      </c>
    </row>
    <row r="106" spans="1:5" x14ac:dyDescent="0.25">
      <c r="A106" s="33">
        <v>2015</v>
      </c>
      <c r="B106" s="17" t="s">
        <v>11</v>
      </c>
      <c r="C106" s="13">
        <v>185488.56835424213</v>
      </c>
      <c r="D106" s="13">
        <f>[7]T12!$D$48</f>
        <v>56546.461775153613</v>
      </c>
      <c r="E106" s="41">
        <f>[7]T12!$D$54</f>
        <v>250</v>
      </c>
    </row>
    <row r="107" spans="1:5" ht="24" x14ac:dyDescent="0.25">
      <c r="A107" s="33">
        <v>2015</v>
      </c>
      <c r="B107" s="17" t="s">
        <v>12</v>
      </c>
      <c r="C107" s="13">
        <f>[7]T15!$D$11</f>
        <v>102616.48952694364</v>
      </c>
      <c r="D107" s="42">
        <f>[7]T15!$D$49</f>
        <v>72775.74189594241</v>
      </c>
      <c r="E107" s="34" t="s">
        <v>22</v>
      </c>
    </row>
    <row r="108" spans="1:5" ht="24" x14ac:dyDescent="0.25">
      <c r="A108" s="33">
        <v>2015</v>
      </c>
      <c r="B108" s="17" t="s">
        <v>13</v>
      </c>
      <c r="C108" s="13">
        <f>[7]T20!$D$11</f>
        <v>290342.523851968</v>
      </c>
      <c r="D108" s="13">
        <f>[7]T20!$D$49</f>
        <v>10850.190163218493</v>
      </c>
      <c r="E108" s="34" t="s">
        <v>22</v>
      </c>
    </row>
    <row r="109" spans="1:5" x14ac:dyDescent="0.25">
      <c r="A109" s="33">
        <v>2015</v>
      </c>
      <c r="B109" s="17" t="s">
        <v>14</v>
      </c>
      <c r="C109" s="13">
        <v>375117</v>
      </c>
      <c r="D109" s="13">
        <f>'[7]T 25'!$D$49</f>
        <v>258620.0396621848</v>
      </c>
      <c r="E109" s="34" t="s">
        <v>22</v>
      </c>
    </row>
    <row r="110" spans="1:5" x14ac:dyDescent="0.25">
      <c r="A110" s="33">
        <v>2015</v>
      </c>
      <c r="B110" s="17" t="s">
        <v>15</v>
      </c>
      <c r="C110" s="13">
        <f>[7]T35!$D$11</f>
        <v>419427.2702797933</v>
      </c>
      <c r="D110" s="13">
        <f>[7]T35!$D$49+[7]T35!$D$50</f>
        <v>62383.018784904147</v>
      </c>
      <c r="E110" s="34">
        <f>[7]T35!$D$55+[7]T35!$D$56</f>
        <v>3452.8477474320339</v>
      </c>
    </row>
    <row r="111" spans="1:5" x14ac:dyDescent="0.25">
      <c r="A111" s="33">
        <v>2015</v>
      </c>
      <c r="B111" s="17" t="s">
        <v>16</v>
      </c>
      <c r="C111" s="13"/>
      <c r="D111" s="13"/>
      <c r="E111" s="34"/>
    </row>
    <row r="112" spans="1:5" x14ac:dyDescent="0.25">
      <c r="A112" s="33">
        <v>2015</v>
      </c>
      <c r="B112" s="18" t="s">
        <v>17</v>
      </c>
      <c r="C112" s="13">
        <f>SUM(C106:C111)</f>
        <v>1372991.8520129472</v>
      </c>
      <c r="D112" s="13">
        <f t="shared" ref="D112:E112" si="2">SUM(D106:D111)</f>
        <v>461175.45228140347</v>
      </c>
      <c r="E112" s="13">
        <f t="shared" si="2"/>
        <v>3702.8477474320339</v>
      </c>
    </row>
    <row r="113" spans="1:5" x14ac:dyDescent="0.25">
      <c r="A113" s="33">
        <v>2015</v>
      </c>
      <c r="B113" s="18" t="s">
        <v>18</v>
      </c>
      <c r="C113" s="43">
        <v>1</v>
      </c>
      <c r="D113" s="43">
        <f>D112/C112</f>
        <v>0.33589088792134697</v>
      </c>
      <c r="E113" s="43">
        <f>E112/C112</f>
        <v>2.6969189525802928E-3</v>
      </c>
    </row>
    <row r="114" spans="1:5" x14ac:dyDescent="0.25">
      <c r="A114" s="33">
        <v>2016</v>
      </c>
      <c r="B114" s="17" t="s">
        <v>11</v>
      </c>
      <c r="C114" s="38">
        <v>180336.93571974468</v>
      </c>
      <c r="D114" s="13">
        <f>[8]T13!$D$48+[8]T13!$D$49</f>
        <v>48805.090881978518</v>
      </c>
      <c r="E114" s="35">
        <f>[8]T13!$D$55</f>
        <v>14.362357054994863</v>
      </c>
    </row>
    <row r="115" spans="1:5" ht="24" x14ac:dyDescent="0.25">
      <c r="A115" s="33">
        <v>2016</v>
      </c>
      <c r="B115" s="17" t="s">
        <v>12</v>
      </c>
      <c r="C115" s="13">
        <f>[8]T16!$D$11</f>
        <v>104661.34497028145</v>
      </c>
      <c r="D115" s="13">
        <f>[8]T16!$D$49</f>
        <v>87255.4130334363</v>
      </c>
      <c r="E115" s="34"/>
    </row>
    <row r="116" spans="1:5" ht="24" x14ac:dyDescent="0.25">
      <c r="A116" s="33">
        <v>2016</v>
      </c>
      <c r="B116" s="17" t="s">
        <v>13</v>
      </c>
      <c r="C116" s="13">
        <f>[8]T23!$D$11</f>
        <v>263839.4634780013</v>
      </c>
      <c r="D116" s="13">
        <f>[8]T23!$D$49</f>
        <v>12151.246058781804</v>
      </c>
      <c r="E116" s="34"/>
    </row>
    <row r="117" spans="1:5" x14ac:dyDescent="0.25">
      <c r="A117" s="33">
        <v>2016</v>
      </c>
      <c r="B117" s="17" t="s">
        <v>14</v>
      </c>
      <c r="C117" s="13">
        <f>'[8]T 28'!$D$11</f>
        <v>366193.88760212745</v>
      </c>
      <c r="D117" s="13">
        <f>'[8]T 28'!$D$49</f>
        <v>237217.13076524119</v>
      </c>
      <c r="E117" s="34"/>
    </row>
    <row r="118" spans="1:5" x14ac:dyDescent="0.25">
      <c r="A118" s="33">
        <v>2016</v>
      </c>
      <c r="B118" s="17" t="s">
        <v>15</v>
      </c>
      <c r="C118" s="13">
        <f>[8]T39!$D$11</f>
        <v>306094.64569920255</v>
      </c>
      <c r="D118" s="13">
        <f>[8]T39!$D$49+[8]T39!$D$50</f>
        <v>40549.593778655013</v>
      </c>
      <c r="E118" s="34">
        <f>[8]T39!$D$55</f>
        <v>4581.5373598497836</v>
      </c>
    </row>
    <row r="119" spans="1:5" x14ac:dyDescent="0.25">
      <c r="A119" s="33">
        <v>2016</v>
      </c>
      <c r="B119" s="17" t="s">
        <v>16</v>
      </c>
      <c r="C119" s="13"/>
      <c r="D119" s="13"/>
      <c r="E119" s="34"/>
    </row>
    <row r="120" spans="1:5" x14ac:dyDescent="0.25">
      <c r="A120" s="33">
        <v>2016</v>
      </c>
      <c r="B120" s="18" t="s">
        <v>17</v>
      </c>
      <c r="C120" s="14">
        <f>SUM(C114:C119)</f>
        <v>1221126.2774693575</v>
      </c>
      <c r="D120" s="14">
        <f>SUM(D114:D119)</f>
        <v>425978.47451809281</v>
      </c>
      <c r="E120" s="12">
        <f>SUM(E114:E119)</f>
        <v>4595.8997169047789</v>
      </c>
    </row>
    <row r="121" spans="1:5" x14ac:dyDescent="0.25">
      <c r="A121" s="33">
        <v>2016</v>
      </c>
      <c r="B121" s="18" t="s">
        <v>18</v>
      </c>
      <c r="C121" s="43">
        <v>1</v>
      </c>
      <c r="D121" s="43">
        <f>D120/C120</f>
        <v>0.34884064193662573</v>
      </c>
      <c r="E121" s="43">
        <f>E120/C120</f>
        <v>3.7636563897627752E-3</v>
      </c>
    </row>
    <row r="122" spans="1:5" x14ac:dyDescent="0.25">
      <c r="A122" s="33">
        <v>2017</v>
      </c>
      <c r="B122" s="17" t="s">
        <v>11</v>
      </c>
      <c r="C122" s="38">
        <f>[9]T13!$E$8</f>
        <v>158056.55026422825</v>
      </c>
      <c r="D122" s="13">
        <f>[9]T13!$E$43+[9]T13!$E$44</f>
        <v>37647.277270909253</v>
      </c>
      <c r="E122" s="41">
        <f>[9]T13!$E$49</f>
        <v>1551.8614432240643</v>
      </c>
    </row>
    <row r="123" spans="1:5" ht="24" x14ac:dyDescent="0.25">
      <c r="A123" s="33">
        <v>2017</v>
      </c>
      <c r="B123" s="17" t="s">
        <v>12</v>
      </c>
      <c r="C123" s="13">
        <f>[9]T16!$E$9</f>
        <v>110602.66515936211</v>
      </c>
      <c r="D123" s="13">
        <f>[9]T16!$E$44</f>
        <v>91610.033576860034</v>
      </c>
      <c r="E123" s="34"/>
    </row>
    <row r="124" spans="1:5" ht="24" x14ac:dyDescent="0.25">
      <c r="A124" s="33">
        <v>2017</v>
      </c>
      <c r="B124" s="17" t="s">
        <v>13</v>
      </c>
      <c r="C124" s="13">
        <f>[9]T23!$E$9</f>
        <v>260292.07767355666</v>
      </c>
      <c r="D124" s="13">
        <f>[9]T23!$E$44+[9]T23!$E$45</f>
        <v>7766.8369707619095</v>
      </c>
      <c r="E124" s="34"/>
    </row>
    <row r="125" spans="1:5" x14ac:dyDescent="0.25">
      <c r="A125" s="33">
        <v>2017</v>
      </c>
      <c r="B125" s="17" t="s">
        <v>14</v>
      </c>
      <c r="C125" s="13">
        <f>[9]T28!$E$9</f>
        <v>358100.06183607277</v>
      </c>
      <c r="D125" s="13">
        <f>[9]T28!$E$44</f>
        <v>247101.02490360761</v>
      </c>
      <c r="E125" s="34"/>
    </row>
    <row r="126" spans="1:5" x14ac:dyDescent="0.25">
      <c r="A126" s="33">
        <v>2017</v>
      </c>
      <c r="B126" s="17" t="s">
        <v>15</v>
      </c>
      <c r="C126" s="13">
        <f>[9]T39!$E$9</f>
        <v>358822.12481997581</v>
      </c>
      <c r="D126" s="13">
        <f>[9]T39!$E$44+[9]T39!$E$45</f>
        <v>67706.974913261845</v>
      </c>
      <c r="E126" s="34">
        <f>[9]T39!$E$50+[9]T39!$E$51</f>
        <v>2674.3244587002605</v>
      </c>
    </row>
    <row r="127" spans="1:5" x14ac:dyDescent="0.25">
      <c r="A127" s="33">
        <v>2017</v>
      </c>
      <c r="B127" s="17" t="s">
        <v>16</v>
      </c>
      <c r="C127" s="13"/>
      <c r="D127" s="13"/>
      <c r="E127" s="34"/>
    </row>
    <row r="128" spans="1:5" x14ac:dyDescent="0.25">
      <c r="A128" s="33">
        <v>2017</v>
      </c>
      <c r="B128" s="18" t="s">
        <v>17</v>
      </c>
      <c r="C128" s="14">
        <f>SUM(C122:C127)</f>
        <v>1245873.4797531955</v>
      </c>
      <c r="D128" s="14">
        <f>SUM(D122:D127)</f>
        <v>451832.14763540064</v>
      </c>
      <c r="E128" s="14">
        <f>SUM(E122:E127)</f>
        <v>4226.1859019243248</v>
      </c>
    </row>
    <row r="129" spans="1:5" x14ac:dyDescent="0.25">
      <c r="A129" s="33">
        <v>2017</v>
      </c>
      <c r="B129" s="18" t="s">
        <v>18</v>
      </c>
      <c r="C129" s="43">
        <v>1</v>
      </c>
      <c r="D129" s="43">
        <f>D128/C128</f>
        <v>0.36266294690284884</v>
      </c>
      <c r="E129" s="43">
        <f>E128/C128</f>
        <v>3.3921469319352728E-3</v>
      </c>
    </row>
  </sheetData>
  <mergeCells count="7">
    <mergeCell ref="A50:A57"/>
    <mergeCell ref="A2:A9"/>
    <mergeCell ref="A10:A17"/>
    <mergeCell ref="A18:A25"/>
    <mergeCell ref="A26:A33"/>
    <mergeCell ref="A34:A41"/>
    <mergeCell ref="A42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K23" sqref="K23"/>
    </sheetView>
  </sheetViews>
  <sheetFormatPr baseColWidth="10" defaultRowHeight="15" x14ac:dyDescent="0.25"/>
  <cols>
    <col min="1" max="1" width="8.140625" bestFit="1" customWidth="1"/>
    <col min="2" max="2" width="14" bestFit="1" customWidth="1"/>
    <col min="3" max="3" width="13.85546875" bestFit="1" customWidth="1"/>
    <col min="4" max="4" width="11.85546875" bestFit="1" customWidth="1"/>
    <col min="5" max="5" width="11.28515625" bestFit="1" customWidth="1"/>
    <col min="10" max="10" width="11.85546875" bestFit="1" customWidth="1"/>
  </cols>
  <sheetData>
    <row r="1" spans="1:13" ht="21" x14ac:dyDescent="0.35">
      <c r="A1" s="10" t="s">
        <v>29</v>
      </c>
    </row>
    <row r="2" spans="1:13" ht="48" x14ac:dyDescent="0.25">
      <c r="A2" s="16" t="s">
        <v>8</v>
      </c>
      <c r="B2" s="16" t="s">
        <v>9</v>
      </c>
      <c r="C2" s="16" t="s">
        <v>10</v>
      </c>
      <c r="D2" s="16" t="s">
        <v>6</v>
      </c>
      <c r="E2" s="16" t="s">
        <v>7</v>
      </c>
      <c r="G2" s="19" t="s">
        <v>1</v>
      </c>
      <c r="H2" s="19" t="s">
        <v>23</v>
      </c>
      <c r="I2" s="19" t="s">
        <v>27</v>
      </c>
      <c r="J2" s="19" t="s">
        <v>24</v>
      </c>
      <c r="K2" s="19" t="s">
        <v>25</v>
      </c>
      <c r="L2" s="19" t="s">
        <v>28</v>
      </c>
      <c r="M2" s="19" t="s">
        <v>26</v>
      </c>
    </row>
    <row r="3" spans="1:13" x14ac:dyDescent="0.25">
      <c r="A3" s="33">
        <v>2002</v>
      </c>
      <c r="B3" s="17" t="s">
        <v>11</v>
      </c>
      <c r="C3" s="34">
        <v>229622</v>
      </c>
      <c r="D3" s="13">
        <f>'[10]T 13'!$D$47+'[10]T 13'!$D$48</f>
        <v>84127</v>
      </c>
      <c r="E3" s="34">
        <v>14337</v>
      </c>
      <c r="G3" s="20">
        <v>2002</v>
      </c>
      <c r="H3" s="12">
        <f>C9</f>
        <v>1123331</v>
      </c>
      <c r="I3" s="12">
        <f>D9</f>
        <v>160989</v>
      </c>
      <c r="J3" s="12">
        <f>cw_nutrients_trend_areaSE!K2</f>
        <v>3565.791873037288</v>
      </c>
      <c r="K3" s="15">
        <v>50.89</v>
      </c>
      <c r="L3" s="11">
        <f>(K3*I3)/H3</f>
        <v>7.2932467901268634</v>
      </c>
      <c r="M3" s="11">
        <f>(K3*J3)/H3</f>
        <v>0.16154023027840198</v>
      </c>
    </row>
    <row r="4" spans="1:13" x14ac:dyDescent="0.25">
      <c r="A4" s="33">
        <v>2002</v>
      </c>
      <c r="B4" s="17" t="s">
        <v>12</v>
      </c>
      <c r="C4" s="34">
        <v>76566</v>
      </c>
      <c r="D4" s="34" t="s">
        <v>19</v>
      </c>
      <c r="E4" s="34" t="s">
        <v>19</v>
      </c>
      <c r="G4" s="20">
        <v>2003</v>
      </c>
      <c r="H4" s="12">
        <f>C17</f>
        <v>1085019</v>
      </c>
      <c r="I4" s="12">
        <f>D17</f>
        <v>78168</v>
      </c>
      <c r="J4" s="12">
        <f>cw_nutrients_trend_areaSE!K3</f>
        <v>3409.3822726041681</v>
      </c>
      <c r="K4" s="15">
        <v>48.19</v>
      </c>
      <c r="L4" s="11">
        <f t="shared" ref="L4:L17" si="0">(K4*I4)/H4</f>
        <v>3.4717511121925053</v>
      </c>
      <c r="M4" s="11">
        <f t="shared" ref="M4:M17" si="1">(K4*J4)/H4</f>
        <v>0.15142419784058608</v>
      </c>
    </row>
    <row r="5" spans="1:13" x14ac:dyDescent="0.25">
      <c r="A5" s="33">
        <v>2002</v>
      </c>
      <c r="B5" s="17" t="s">
        <v>13</v>
      </c>
      <c r="C5" s="34">
        <v>101696</v>
      </c>
      <c r="D5" s="13">
        <f>'[10]T 19'!$D$47</f>
        <v>736</v>
      </c>
      <c r="E5" s="34" t="s">
        <v>19</v>
      </c>
      <c r="G5" s="20">
        <v>2004</v>
      </c>
      <c r="H5" s="12">
        <f>C25</f>
        <v>1225591</v>
      </c>
      <c r="I5" s="12">
        <f>D25</f>
        <v>89419</v>
      </c>
      <c r="J5" s="12">
        <f>cw_nutrients_trend_areaSE!K4</f>
        <v>3932.825184911364</v>
      </c>
      <c r="K5" s="15">
        <v>53.76</v>
      </c>
      <c r="L5" s="11">
        <f t="shared" si="0"/>
        <v>3.9223243643270873</v>
      </c>
      <c r="M5" s="11">
        <f t="shared" si="1"/>
        <v>0.17251161434837145</v>
      </c>
    </row>
    <row r="6" spans="1:13" x14ac:dyDescent="0.25">
      <c r="A6" s="33">
        <v>2002</v>
      </c>
      <c r="B6" s="17" t="s">
        <v>14</v>
      </c>
      <c r="C6" s="34">
        <v>369798</v>
      </c>
      <c r="D6" s="13">
        <f>'[10]T 22'!$D$33</f>
        <v>19029</v>
      </c>
      <c r="E6" s="34" t="s">
        <v>19</v>
      </c>
      <c r="G6" s="20">
        <v>2005</v>
      </c>
      <c r="H6" s="12">
        <f>C33</f>
        <v>1144919</v>
      </c>
      <c r="I6" s="12">
        <f>D33</f>
        <v>86015</v>
      </c>
      <c r="J6" s="12">
        <f>cw_nutrients_trend_areaSE!K5</f>
        <v>3536.6831701307028</v>
      </c>
      <c r="K6" s="15">
        <v>46.33</v>
      </c>
      <c r="L6" s="11">
        <f t="shared" si="0"/>
        <v>3.4806610336626433</v>
      </c>
      <c r="M6" s="11">
        <f t="shared" si="1"/>
        <v>0.14311451838265893</v>
      </c>
    </row>
    <row r="7" spans="1:13" x14ac:dyDescent="0.25">
      <c r="A7" s="33">
        <v>2002</v>
      </c>
      <c r="B7" s="17" t="s">
        <v>15</v>
      </c>
      <c r="C7" s="34">
        <v>292883</v>
      </c>
      <c r="D7" s="13">
        <f>'[10]T 31'!$D$47+'[10]T 31'!$D$48</f>
        <v>57097</v>
      </c>
      <c r="E7" s="34" t="s">
        <v>19</v>
      </c>
      <c r="G7" s="20">
        <v>2006</v>
      </c>
      <c r="H7" s="12">
        <f>C41</f>
        <v>1141811</v>
      </c>
      <c r="I7" s="12">
        <f>D41</f>
        <v>83663</v>
      </c>
      <c r="J7" s="12">
        <f>cw_nutrients_trend_areaSE!K6</f>
        <v>3599.2334398130852</v>
      </c>
      <c r="K7" s="15">
        <v>51.62</v>
      </c>
      <c r="L7" s="11">
        <f t="shared" si="0"/>
        <v>3.7823107852350342</v>
      </c>
      <c r="M7" s="11">
        <f t="shared" si="1"/>
        <v>0.16271732376299705</v>
      </c>
    </row>
    <row r="8" spans="1:13" x14ac:dyDescent="0.25">
      <c r="A8" s="33">
        <v>2002</v>
      </c>
      <c r="B8" s="17" t="s">
        <v>16</v>
      </c>
      <c r="C8" s="34">
        <v>52766</v>
      </c>
      <c r="D8" s="34" t="s">
        <v>19</v>
      </c>
      <c r="E8" s="34" t="s">
        <v>19</v>
      </c>
      <c r="G8" s="20">
        <v>2007</v>
      </c>
      <c r="H8" s="12">
        <f>C49</f>
        <v>1207776</v>
      </c>
      <c r="I8" s="12">
        <f>D49</f>
        <v>78123</v>
      </c>
      <c r="J8" s="12">
        <f>cw_nutrients_trend_areaSE!K7</f>
        <v>3927.3097496952978</v>
      </c>
      <c r="K8" s="15">
        <v>48.93</v>
      </c>
      <c r="L8" s="11">
        <f t="shared" si="0"/>
        <v>3.1649564074795329</v>
      </c>
      <c r="M8" s="11">
        <f t="shared" si="1"/>
        <v>0.15910505429201352</v>
      </c>
    </row>
    <row r="9" spans="1:13" x14ac:dyDescent="0.25">
      <c r="A9" s="33">
        <v>2002</v>
      </c>
      <c r="B9" s="18" t="s">
        <v>17</v>
      </c>
      <c r="C9" s="12">
        <v>1123331</v>
      </c>
      <c r="D9" s="14">
        <f>SUM(D3:D8)</f>
        <v>160989</v>
      </c>
      <c r="E9" s="12">
        <v>14337</v>
      </c>
      <c r="G9" s="20">
        <v>2008</v>
      </c>
      <c r="H9" s="32">
        <f>C57</f>
        <v>1146933</v>
      </c>
      <c r="I9" s="32">
        <f>D57</f>
        <v>72183</v>
      </c>
      <c r="J9" s="12">
        <f>cw_nutrients_trend_areaSE!K8</f>
        <v>3615.3144714887512</v>
      </c>
      <c r="K9" s="15">
        <v>62.55</v>
      </c>
      <c r="L9" s="11">
        <f t="shared" si="0"/>
        <v>3.9366263330116054</v>
      </c>
      <c r="M9" s="11">
        <f t="shared" si="1"/>
        <v>0.19716750690024734</v>
      </c>
    </row>
    <row r="10" spans="1:13" x14ac:dyDescent="0.25">
      <c r="A10" s="33">
        <v>2002</v>
      </c>
      <c r="B10" s="18" t="s">
        <v>18</v>
      </c>
      <c r="C10" s="43">
        <v>1</v>
      </c>
      <c r="D10" s="44">
        <f>D9/C9</f>
        <v>0.14331394753638954</v>
      </c>
      <c r="E10" s="44">
        <f>E9/C9</f>
        <v>1.2762934522415921E-2</v>
      </c>
      <c r="G10" s="20">
        <v>2009</v>
      </c>
      <c r="H10" s="32">
        <f>C65</f>
        <v>1249555</v>
      </c>
      <c r="I10" s="32">
        <f>D65</f>
        <v>70857</v>
      </c>
      <c r="J10" s="32">
        <f t="shared" ref="J10" si="2">E65</f>
        <v>2662</v>
      </c>
      <c r="K10" s="15">
        <v>59.36</v>
      </c>
      <c r="L10" s="11">
        <f t="shared" si="0"/>
        <v>3.3660555317693097</v>
      </c>
      <c r="M10" s="11">
        <f t="shared" si="1"/>
        <v>0.12645807507472662</v>
      </c>
    </row>
    <row r="11" spans="1:13" x14ac:dyDescent="0.25">
      <c r="A11" s="33">
        <v>2003</v>
      </c>
      <c r="B11" s="17" t="s">
        <v>11</v>
      </c>
      <c r="C11" s="34">
        <v>233813</v>
      </c>
      <c r="D11" s="13">
        <f>'[11]T 12'!$D$47+'[11]T 12'!$D$48</f>
        <v>14537</v>
      </c>
      <c r="E11" s="34">
        <v>14537</v>
      </c>
      <c r="G11" s="20">
        <v>2010</v>
      </c>
      <c r="H11" s="32">
        <f>C73</f>
        <v>1247323</v>
      </c>
      <c r="I11" s="32">
        <f>D73</f>
        <v>72538</v>
      </c>
      <c r="J11" s="32">
        <f t="shared" ref="J11" si="3">E73</f>
        <v>2720</v>
      </c>
      <c r="K11" s="15">
        <v>61.72</v>
      </c>
      <c r="L11" s="11">
        <f>(K11*I11)/H11</f>
        <v>3.5893231825277017</v>
      </c>
      <c r="M11" s="11">
        <f t="shared" si="1"/>
        <v>0.13459095999993587</v>
      </c>
    </row>
    <row r="12" spans="1:13" x14ac:dyDescent="0.25">
      <c r="A12" s="33">
        <v>2003</v>
      </c>
      <c r="B12" s="17" t="s">
        <v>12</v>
      </c>
      <c r="C12" s="34">
        <v>83717</v>
      </c>
      <c r="D12" s="34" t="s">
        <v>19</v>
      </c>
      <c r="E12" s="34" t="s">
        <v>19</v>
      </c>
      <c r="G12" s="20">
        <v>2011</v>
      </c>
      <c r="H12" s="32">
        <f>C81</f>
        <v>1117554</v>
      </c>
      <c r="I12" s="32">
        <f>D81</f>
        <v>64006</v>
      </c>
      <c r="J12" s="32">
        <f t="shared" ref="J12" si="4">E81</f>
        <v>4085</v>
      </c>
      <c r="K12" s="15">
        <v>70.44</v>
      </c>
      <c r="L12" s="11">
        <f t="shared" si="0"/>
        <v>4.0343309048153371</v>
      </c>
      <c r="M12" s="11">
        <f t="shared" si="1"/>
        <v>0.25747963856780071</v>
      </c>
    </row>
    <row r="13" spans="1:13" x14ac:dyDescent="0.25">
      <c r="A13" s="33">
        <v>2003</v>
      </c>
      <c r="B13" s="17" t="s">
        <v>13</v>
      </c>
      <c r="C13" s="34">
        <v>95303</v>
      </c>
      <c r="D13" s="13">
        <f>'[11]T 19'!$D$47</f>
        <v>642</v>
      </c>
      <c r="E13" s="34" t="s">
        <v>19</v>
      </c>
      <c r="G13" s="20">
        <v>2012</v>
      </c>
      <c r="H13" s="32">
        <f>C89</f>
        <v>1205938.3459460447</v>
      </c>
      <c r="I13" s="32">
        <f>D89</f>
        <v>77255.969075495159</v>
      </c>
      <c r="J13" s="32">
        <f t="shared" ref="J13" si="5">E89</f>
        <v>4492.4681785527464</v>
      </c>
      <c r="K13" s="15">
        <v>68.33</v>
      </c>
      <c r="L13" s="11">
        <f t="shared" si="0"/>
        <v>4.3774214367380013</v>
      </c>
      <c r="M13" s="11">
        <f t="shared" si="1"/>
        <v>0.25454895905121455</v>
      </c>
    </row>
    <row r="14" spans="1:13" x14ac:dyDescent="0.25">
      <c r="A14" s="33">
        <v>2003</v>
      </c>
      <c r="B14" s="17" t="s">
        <v>14</v>
      </c>
      <c r="C14" s="34">
        <v>357564</v>
      </c>
      <c r="D14" s="13">
        <f>'[11]T 22'!$D$33</f>
        <v>17888</v>
      </c>
      <c r="E14" s="34" t="s">
        <v>19</v>
      </c>
      <c r="G14" s="20">
        <v>2013</v>
      </c>
      <c r="H14" s="32">
        <f>C97</f>
        <v>1227916.2277532804</v>
      </c>
      <c r="I14" s="32">
        <f>D97</f>
        <v>90611.878086285258</v>
      </c>
      <c r="J14" s="32">
        <f t="shared" ref="J14" si="6">E97</f>
        <v>3730.6463731022423</v>
      </c>
      <c r="K14" s="15">
        <v>60.63</v>
      </c>
      <c r="L14" s="11">
        <f t="shared" si="0"/>
        <v>4.4740822249930545</v>
      </c>
      <c r="M14" s="11">
        <f t="shared" si="1"/>
        <v>0.18420563592929085</v>
      </c>
    </row>
    <row r="15" spans="1:13" x14ac:dyDescent="0.25">
      <c r="A15" s="33">
        <v>2003</v>
      </c>
      <c r="B15" s="17" t="s">
        <v>15</v>
      </c>
      <c r="C15" s="34">
        <v>263680</v>
      </c>
      <c r="D15" s="13">
        <f>'[11]T 31'!$D$47+'[11]T 31'!$D$48</f>
        <v>45101</v>
      </c>
      <c r="E15" s="34" t="s">
        <v>19</v>
      </c>
      <c r="G15" s="20">
        <v>2014</v>
      </c>
      <c r="H15" s="54">
        <f>C105</f>
        <v>1314900.6033531111</v>
      </c>
      <c r="I15" s="54">
        <f>D105</f>
        <v>99879.351210750014</v>
      </c>
      <c r="J15" s="54">
        <f t="shared" ref="J15" si="7">E105</f>
        <v>6470.8526978499995</v>
      </c>
      <c r="K15" s="15">
        <v>81.099999999999994</v>
      </c>
      <c r="L15" s="11">
        <f t="shared" si="0"/>
        <v>6.1603252462852103</v>
      </c>
      <c r="M15" s="11">
        <f t="shared" si="1"/>
        <v>0.39910709026780006</v>
      </c>
    </row>
    <row r="16" spans="1:13" x14ac:dyDescent="0.25">
      <c r="A16" s="33">
        <v>2003</v>
      </c>
      <c r="B16" s="17" t="s">
        <v>16</v>
      </c>
      <c r="C16" s="34">
        <v>50942</v>
      </c>
      <c r="D16" s="34" t="s">
        <v>19</v>
      </c>
      <c r="E16" s="34" t="s">
        <v>19</v>
      </c>
      <c r="G16" s="20">
        <v>2015</v>
      </c>
      <c r="H16" s="54">
        <f>C113</f>
        <v>1372991.8520129472</v>
      </c>
      <c r="I16" s="54">
        <f>D113</f>
        <v>119621.05638988405</v>
      </c>
      <c r="J16" s="54">
        <f t="shared" ref="J16" si="8">E113</f>
        <v>3702.8477474320339</v>
      </c>
      <c r="K16" s="15">
        <v>69.78</v>
      </c>
      <c r="L16" s="11">
        <f t="shared" si="0"/>
        <v>6.0795388571667912</v>
      </c>
      <c r="M16" s="11">
        <f t="shared" si="1"/>
        <v>0.18819100451105283</v>
      </c>
    </row>
    <row r="17" spans="1:13" x14ac:dyDescent="0.25">
      <c r="A17" s="33">
        <v>2003</v>
      </c>
      <c r="B17" s="18" t="s">
        <v>17</v>
      </c>
      <c r="C17" s="12">
        <v>1085019</v>
      </c>
      <c r="D17" s="14">
        <f>SUM(D11:D16)</f>
        <v>78168</v>
      </c>
      <c r="E17" s="12">
        <v>14537</v>
      </c>
      <c r="G17" s="20">
        <v>2016</v>
      </c>
      <c r="H17" s="55">
        <f>C121</f>
        <v>1221126.2774693575</v>
      </c>
      <c r="I17" s="55">
        <f>D121</f>
        <v>117278.04485442361</v>
      </c>
      <c r="J17" s="55">
        <f t="shared" ref="J17" si="9">E121</f>
        <v>4595.8997169047789</v>
      </c>
      <c r="K17" s="15">
        <v>81.34</v>
      </c>
      <c r="L17" s="11">
        <f t="shared" si="0"/>
        <v>7.8119653507318745</v>
      </c>
      <c r="M17" s="11">
        <f t="shared" si="1"/>
        <v>0.30613581074330415</v>
      </c>
    </row>
    <row r="18" spans="1:13" x14ac:dyDescent="0.25">
      <c r="A18" s="33">
        <v>2003</v>
      </c>
      <c r="B18" s="18" t="s">
        <v>18</v>
      </c>
      <c r="C18" s="43">
        <v>1</v>
      </c>
      <c r="D18" s="43">
        <f>D17/C17</f>
        <v>7.204297804923232E-2</v>
      </c>
      <c r="E18" s="43">
        <v>1.34E-2</v>
      </c>
      <c r="G18" s="56"/>
      <c r="H18" s="29"/>
      <c r="I18" s="29"/>
      <c r="J18" s="29"/>
      <c r="K18" s="57"/>
      <c r="L18" s="57"/>
      <c r="M18" s="57"/>
    </row>
    <row r="19" spans="1:13" x14ac:dyDescent="0.25">
      <c r="A19" s="33">
        <v>2004</v>
      </c>
      <c r="B19" s="17" t="s">
        <v>11</v>
      </c>
      <c r="C19" s="34">
        <v>226521</v>
      </c>
      <c r="D19" s="13">
        <f>'[12]T 12'!$D$48+'[12]T 12'!$D$49</f>
        <v>13530</v>
      </c>
      <c r="E19" s="34">
        <v>13530</v>
      </c>
      <c r="I19" s="30"/>
      <c r="J19" s="30"/>
    </row>
    <row r="20" spans="1:13" x14ac:dyDescent="0.25">
      <c r="A20" s="33">
        <v>2004</v>
      </c>
      <c r="B20" s="17" t="s">
        <v>12</v>
      </c>
      <c r="C20" s="34">
        <v>92148</v>
      </c>
      <c r="D20" s="34" t="s">
        <v>19</v>
      </c>
      <c r="E20" s="34" t="s">
        <v>19</v>
      </c>
      <c r="J20" s="31"/>
    </row>
    <row r="21" spans="1:13" x14ac:dyDescent="0.25">
      <c r="A21" s="33">
        <v>2004</v>
      </c>
      <c r="B21" s="17" t="s">
        <v>13</v>
      </c>
      <c r="C21" s="34">
        <v>125943</v>
      </c>
      <c r="D21" s="13">
        <f>'[12]T 19'!$D$48</f>
        <v>842</v>
      </c>
      <c r="E21" s="34" t="s">
        <v>19</v>
      </c>
    </row>
    <row r="22" spans="1:13" x14ac:dyDescent="0.25">
      <c r="A22" s="33">
        <v>2004</v>
      </c>
      <c r="B22" s="17" t="s">
        <v>14</v>
      </c>
      <c r="C22" s="34">
        <v>421548</v>
      </c>
      <c r="D22" s="13">
        <f>'[12]T 22'!$D$48</f>
        <v>19846</v>
      </c>
      <c r="E22" s="34" t="s">
        <v>19</v>
      </c>
      <c r="J22" s="31"/>
    </row>
    <row r="23" spans="1:13" x14ac:dyDescent="0.25">
      <c r="A23" s="33">
        <v>2004</v>
      </c>
      <c r="B23" s="17" t="s">
        <v>15</v>
      </c>
      <c r="C23" s="34">
        <v>301688</v>
      </c>
      <c r="D23" s="13">
        <f>'[12]T 31'!$D$48+'[12]T 31'!$D$49</f>
        <v>55201</v>
      </c>
      <c r="E23" s="34" t="s">
        <v>19</v>
      </c>
    </row>
    <row r="24" spans="1:13" x14ac:dyDescent="0.25">
      <c r="A24" s="33">
        <v>2004</v>
      </c>
      <c r="B24" s="17" t="s">
        <v>16</v>
      </c>
      <c r="C24" s="34">
        <v>57743</v>
      </c>
      <c r="D24" s="34" t="s">
        <v>19</v>
      </c>
      <c r="E24" s="34" t="s">
        <v>19</v>
      </c>
    </row>
    <row r="25" spans="1:13" x14ac:dyDescent="0.25">
      <c r="A25" s="33">
        <v>2004</v>
      </c>
      <c r="B25" s="18" t="s">
        <v>17</v>
      </c>
      <c r="C25" s="12">
        <v>1225591</v>
      </c>
      <c r="D25" s="14">
        <f>SUM(D19:D24)</f>
        <v>89419</v>
      </c>
      <c r="E25" s="12">
        <v>13530</v>
      </c>
    </row>
    <row r="26" spans="1:13" x14ac:dyDescent="0.25">
      <c r="A26" s="33">
        <v>2004</v>
      </c>
      <c r="B26" s="18" t="s">
        <v>18</v>
      </c>
      <c r="C26" s="43">
        <v>1</v>
      </c>
      <c r="D26" s="43">
        <f>D25/C25</f>
        <v>7.2959902610250885E-2</v>
      </c>
      <c r="E26" s="43">
        <v>1.0999999999999999E-2</v>
      </c>
    </row>
    <row r="27" spans="1:13" x14ac:dyDescent="0.25">
      <c r="A27" s="33">
        <v>2005</v>
      </c>
      <c r="B27" s="17" t="s">
        <v>11</v>
      </c>
      <c r="C27" s="34">
        <v>221085</v>
      </c>
      <c r="D27" s="13">
        <f>'[13]T 12'!$D$48+'[13]T 12'!$D$49</f>
        <v>12679</v>
      </c>
      <c r="E27" s="34">
        <v>12679</v>
      </c>
    </row>
    <row r="28" spans="1:13" x14ac:dyDescent="0.25">
      <c r="A28" s="33">
        <v>2005</v>
      </c>
      <c r="B28" s="17" t="s">
        <v>12</v>
      </c>
      <c r="C28" s="34">
        <v>93930</v>
      </c>
      <c r="D28" s="34" t="s">
        <v>19</v>
      </c>
      <c r="E28" s="34" t="s">
        <v>19</v>
      </c>
    </row>
    <row r="29" spans="1:13" x14ac:dyDescent="0.25">
      <c r="A29" s="33">
        <v>2005</v>
      </c>
      <c r="B29" s="17" t="s">
        <v>13</v>
      </c>
      <c r="C29" s="34">
        <v>140562</v>
      </c>
      <c r="D29" s="13">
        <f>'[13]T 19'!$D$48</f>
        <v>923</v>
      </c>
      <c r="E29" s="34" t="s">
        <v>19</v>
      </c>
    </row>
    <row r="30" spans="1:13" x14ac:dyDescent="0.25">
      <c r="A30" s="33">
        <v>2005</v>
      </c>
      <c r="B30" s="17" t="s">
        <v>14</v>
      </c>
      <c r="C30" s="34">
        <v>377300</v>
      </c>
      <c r="D30" s="13">
        <f>'[13]T 22'!$D$48</f>
        <v>16917</v>
      </c>
      <c r="E30" s="34" t="s">
        <v>19</v>
      </c>
    </row>
    <row r="31" spans="1:13" x14ac:dyDescent="0.25">
      <c r="A31" s="33">
        <v>2005</v>
      </c>
      <c r="B31" s="17" t="s">
        <v>15</v>
      </c>
      <c r="C31" s="34">
        <v>263388</v>
      </c>
      <c r="D31" s="13">
        <f>'[13]T 31'!$D$48+'[13]T 31'!$D$49</f>
        <v>55496</v>
      </c>
      <c r="E31" s="34" t="s">
        <v>19</v>
      </c>
    </row>
    <row r="32" spans="1:13" x14ac:dyDescent="0.25">
      <c r="A32" s="33">
        <v>2005</v>
      </c>
      <c r="B32" s="17" t="s">
        <v>16</v>
      </c>
      <c r="C32" s="34">
        <v>48654</v>
      </c>
      <c r="D32" s="13"/>
      <c r="E32" s="34" t="s">
        <v>19</v>
      </c>
    </row>
    <row r="33" spans="1:5" x14ac:dyDescent="0.25">
      <c r="A33" s="33">
        <v>2005</v>
      </c>
      <c r="B33" s="18" t="s">
        <v>17</v>
      </c>
      <c r="C33" s="12">
        <v>1144919</v>
      </c>
      <c r="D33" s="14">
        <f>SUM(D27:D32)</f>
        <v>86015</v>
      </c>
      <c r="E33" s="12">
        <v>12679</v>
      </c>
    </row>
    <row r="34" spans="1:5" x14ac:dyDescent="0.25">
      <c r="A34" s="33">
        <v>2005</v>
      </c>
      <c r="B34" s="18" t="s">
        <v>18</v>
      </c>
      <c r="C34" s="43">
        <v>1</v>
      </c>
      <c r="D34" s="43">
        <f>D33/C33</f>
        <v>7.5127585444909203E-2</v>
      </c>
      <c r="E34" s="43">
        <v>1.11E-2</v>
      </c>
    </row>
    <row r="35" spans="1:5" x14ac:dyDescent="0.25">
      <c r="A35" s="33">
        <v>2006</v>
      </c>
      <c r="B35" s="17" t="s">
        <v>11</v>
      </c>
      <c r="C35" s="34">
        <v>209350</v>
      </c>
      <c r="D35" s="13">
        <f>'[14]T 12'!$D$48+'[14]T 12'!$D$49</f>
        <v>7661</v>
      </c>
      <c r="E35" s="34">
        <v>7661</v>
      </c>
    </row>
    <row r="36" spans="1:5" x14ac:dyDescent="0.25">
      <c r="A36" s="33">
        <v>2006</v>
      </c>
      <c r="B36" s="17" t="s">
        <v>12</v>
      </c>
      <c r="C36" s="34">
        <v>91136</v>
      </c>
      <c r="D36" s="34" t="s">
        <v>19</v>
      </c>
      <c r="E36" s="34" t="s">
        <v>19</v>
      </c>
    </row>
    <row r="37" spans="1:5" x14ac:dyDescent="0.25">
      <c r="A37" s="33">
        <v>2006</v>
      </c>
      <c r="B37" s="17" t="s">
        <v>13</v>
      </c>
      <c r="C37" s="34">
        <v>143348</v>
      </c>
      <c r="D37" s="13">
        <f>'[14]T 19'!$D$48</f>
        <v>1010</v>
      </c>
      <c r="E37" s="34" t="s">
        <v>19</v>
      </c>
    </row>
    <row r="38" spans="1:5" x14ac:dyDescent="0.25">
      <c r="A38" s="33">
        <v>2006</v>
      </c>
      <c r="B38" s="17" t="s">
        <v>14</v>
      </c>
      <c r="C38" s="34">
        <v>357558</v>
      </c>
      <c r="D38" s="13">
        <f>'[14]T 22'!$D$48</f>
        <v>14921</v>
      </c>
      <c r="E38" s="34" t="s">
        <v>19</v>
      </c>
    </row>
    <row r="39" spans="1:5" x14ac:dyDescent="0.25">
      <c r="A39" s="33">
        <v>2006</v>
      </c>
      <c r="B39" s="17" t="s">
        <v>15</v>
      </c>
      <c r="C39" s="34">
        <v>288706</v>
      </c>
      <c r="D39" s="13">
        <f>'[14]T 31'!$D$48+'[14]T 31'!$D$49</f>
        <v>60071</v>
      </c>
      <c r="E39" s="34" t="s">
        <v>20</v>
      </c>
    </row>
    <row r="40" spans="1:5" x14ac:dyDescent="0.25">
      <c r="A40" s="33">
        <v>2006</v>
      </c>
      <c r="B40" s="17" t="s">
        <v>16</v>
      </c>
      <c r="C40" s="34">
        <v>51713</v>
      </c>
      <c r="D40" s="34" t="s">
        <v>19</v>
      </c>
      <c r="E40" s="34" t="s">
        <v>19</v>
      </c>
    </row>
    <row r="41" spans="1:5" x14ac:dyDescent="0.25">
      <c r="A41" s="33">
        <v>2006</v>
      </c>
      <c r="B41" s="18" t="s">
        <v>17</v>
      </c>
      <c r="C41" s="12">
        <v>1141811</v>
      </c>
      <c r="D41" s="14">
        <f>SUM(D35:D40)</f>
        <v>83663</v>
      </c>
      <c r="E41" s="12">
        <v>7661</v>
      </c>
    </row>
    <row r="42" spans="1:5" x14ac:dyDescent="0.25">
      <c r="A42" s="33">
        <v>2006</v>
      </c>
      <c r="B42" s="18" t="s">
        <v>18</v>
      </c>
      <c r="C42" s="43">
        <v>1</v>
      </c>
      <c r="D42" s="43">
        <f>D41/C41</f>
        <v>7.3272196536904963E-2</v>
      </c>
      <c r="E42" s="43">
        <v>6.7000000000000002E-3</v>
      </c>
    </row>
    <row r="43" spans="1:5" x14ac:dyDescent="0.25">
      <c r="A43" s="33">
        <v>2007</v>
      </c>
      <c r="B43" s="17" t="s">
        <v>11</v>
      </c>
      <c r="C43" s="34">
        <v>197410</v>
      </c>
      <c r="D43" s="13">
        <f>'[15]T 12'!$D$45+'[15]T 12'!$D$46</f>
        <v>7883</v>
      </c>
      <c r="E43" s="34">
        <v>7883</v>
      </c>
    </row>
    <row r="44" spans="1:5" x14ac:dyDescent="0.25">
      <c r="A44" s="33">
        <v>2007</v>
      </c>
      <c r="B44" s="17" t="s">
        <v>12</v>
      </c>
      <c r="C44" s="34">
        <v>96817</v>
      </c>
      <c r="D44" s="34" t="s">
        <v>19</v>
      </c>
      <c r="E44" s="34" t="s">
        <v>19</v>
      </c>
    </row>
    <row r="45" spans="1:5" x14ac:dyDescent="0.25">
      <c r="A45" s="33">
        <v>2007</v>
      </c>
      <c r="B45" s="17" t="s">
        <v>13</v>
      </c>
      <c r="C45" s="34">
        <v>145255</v>
      </c>
      <c r="D45" s="13">
        <f>'[15]T 19'!$D$45</f>
        <v>1014</v>
      </c>
      <c r="E45" s="34" t="s">
        <v>19</v>
      </c>
    </row>
    <row r="46" spans="1:5" x14ac:dyDescent="0.25">
      <c r="A46" s="33">
        <v>2007</v>
      </c>
      <c r="B46" s="17" t="s">
        <v>14</v>
      </c>
      <c r="C46" s="34">
        <v>398151</v>
      </c>
      <c r="D46" s="13">
        <f>'[15]T 22'!$D$45</f>
        <v>12752</v>
      </c>
      <c r="E46" s="34" t="s">
        <v>19</v>
      </c>
    </row>
    <row r="47" spans="1:5" x14ac:dyDescent="0.25">
      <c r="A47" s="33">
        <v>2007</v>
      </c>
      <c r="B47" s="17" t="s">
        <v>15</v>
      </c>
      <c r="C47" s="34">
        <v>323508</v>
      </c>
      <c r="D47" s="13">
        <f>'[15]T 31'!$D$45+'[15]T 31'!$D$46</f>
        <v>56474</v>
      </c>
      <c r="E47" s="34" t="s">
        <v>19</v>
      </c>
    </row>
    <row r="48" spans="1:5" x14ac:dyDescent="0.25">
      <c r="A48" s="33">
        <v>2007</v>
      </c>
      <c r="B48" s="17" t="s">
        <v>16</v>
      </c>
      <c r="C48" s="34">
        <v>46635</v>
      </c>
      <c r="D48" s="34" t="s">
        <v>19</v>
      </c>
      <c r="E48" s="34" t="s">
        <v>19</v>
      </c>
    </row>
    <row r="49" spans="1:5" x14ac:dyDescent="0.25">
      <c r="A49" s="33">
        <v>2007</v>
      </c>
      <c r="B49" s="18" t="s">
        <v>17</v>
      </c>
      <c r="C49" s="12">
        <v>1207776</v>
      </c>
      <c r="D49" s="14">
        <f>SUM(D43:D48)</f>
        <v>78123</v>
      </c>
      <c r="E49" s="12">
        <v>7883</v>
      </c>
    </row>
    <row r="50" spans="1:5" x14ac:dyDescent="0.25">
      <c r="A50" s="33">
        <v>2007</v>
      </c>
      <c r="B50" s="18" t="s">
        <v>18</v>
      </c>
      <c r="C50" s="43">
        <v>1</v>
      </c>
      <c r="D50" s="43">
        <f>D49/C49</f>
        <v>6.4683351879818773E-2</v>
      </c>
      <c r="E50" s="43">
        <v>6.4999999999999997E-3</v>
      </c>
    </row>
    <row r="51" spans="1:5" x14ac:dyDescent="0.25">
      <c r="A51" s="33">
        <v>2008</v>
      </c>
      <c r="B51" s="17" t="s">
        <v>11</v>
      </c>
      <c r="C51" s="34">
        <v>215521</v>
      </c>
      <c r="D51" s="13">
        <f>'[16]T 12'!$D$46+'[16]T 12'!$D$47</f>
        <v>11552</v>
      </c>
      <c r="E51" s="34">
        <v>11552</v>
      </c>
    </row>
    <row r="52" spans="1:5" x14ac:dyDescent="0.25">
      <c r="A52" s="33">
        <v>2008</v>
      </c>
      <c r="B52" s="17" t="s">
        <v>12</v>
      </c>
      <c r="C52" s="34">
        <v>97165</v>
      </c>
      <c r="D52" s="34" t="s">
        <v>19</v>
      </c>
      <c r="E52" s="34" t="s">
        <v>19</v>
      </c>
    </row>
    <row r="53" spans="1:5" x14ac:dyDescent="0.25">
      <c r="A53" s="33">
        <v>2008</v>
      </c>
      <c r="B53" s="17" t="s">
        <v>13</v>
      </c>
      <c r="C53" s="34">
        <v>149501</v>
      </c>
      <c r="D53" s="13">
        <f>'[16]T 19'!$D$46</f>
        <v>1510</v>
      </c>
      <c r="E53" s="34" t="s">
        <v>19</v>
      </c>
    </row>
    <row r="54" spans="1:5" x14ac:dyDescent="0.25">
      <c r="A54" s="33">
        <v>2008</v>
      </c>
      <c r="B54" s="17" t="s">
        <v>14</v>
      </c>
      <c r="C54" s="34">
        <v>354841</v>
      </c>
      <c r="D54" s="13">
        <f>'[16]T 22'!$D$46</f>
        <v>13535</v>
      </c>
      <c r="E54" s="34" t="s">
        <v>19</v>
      </c>
    </row>
    <row r="55" spans="1:5" x14ac:dyDescent="0.25">
      <c r="A55" s="33">
        <v>2008</v>
      </c>
      <c r="B55" s="17" t="s">
        <v>15</v>
      </c>
      <c r="C55" s="34">
        <v>286476</v>
      </c>
      <c r="D55" s="13">
        <f>'[16]T 31'!$D$46+'[16]T 31'!$D$47</f>
        <v>45586</v>
      </c>
      <c r="E55" s="34">
        <v>4203</v>
      </c>
    </row>
    <row r="56" spans="1:5" x14ac:dyDescent="0.25">
      <c r="A56" s="33">
        <v>2008</v>
      </c>
      <c r="B56" s="17" t="s">
        <v>16</v>
      </c>
      <c r="C56" s="34">
        <v>43429</v>
      </c>
      <c r="D56" s="34" t="s">
        <v>19</v>
      </c>
      <c r="E56" s="34" t="s">
        <v>19</v>
      </c>
    </row>
    <row r="57" spans="1:5" x14ac:dyDescent="0.25">
      <c r="A57" s="33">
        <v>2008</v>
      </c>
      <c r="B57" s="18" t="s">
        <v>17</v>
      </c>
      <c r="C57" s="12">
        <v>1146933</v>
      </c>
      <c r="D57" s="14">
        <f>SUM(D51:D56)</f>
        <v>72183</v>
      </c>
      <c r="E57" s="12">
        <v>15755</v>
      </c>
    </row>
    <row r="58" spans="1:5" x14ac:dyDescent="0.25">
      <c r="A58" s="33">
        <v>2008</v>
      </c>
      <c r="B58" s="18" t="s">
        <v>18</v>
      </c>
      <c r="C58" s="43">
        <v>1</v>
      </c>
      <c r="D58" s="43">
        <f>D57/C57</f>
        <v>6.2935672789953725E-2</v>
      </c>
      <c r="E58" s="43">
        <v>1.37E-2</v>
      </c>
    </row>
    <row r="59" spans="1:5" x14ac:dyDescent="0.25">
      <c r="A59" s="33">
        <v>2009</v>
      </c>
      <c r="B59" s="17" t="s">
        <v>11</v>
      </c>
      <c r="C59" s="34">
        <v>216115</v>
      </c>
      <c r="D59" s="13">
        <f>'[1]T 12'!$D$48+'[1]T 12'!$D$49</f>
        <v>8635</v>
      </c>
      <c r="E59" s="35">
        <f>'[1]T 12'!$D$50</f>
        <v>88</v>
      </c>
    </row>
    <row r="60" spans="1:5" x14ac:dyDescent="0.25">
      <c r="A60" s="33">
        <v>2009</v>
      </c>
      <c r="B60" s="17" t="s">
        <v>12</v>
      </c>
      <c r="C60" s="34">
        <v>106825</v>
      </c>
      <c r="D60" s="34" t="s">
        <v>19</v>
      </c>
      <c r="E60" s="34" t="s">
        <v>19</v>
      </c>
    </row>
    <row r="61" spans="1:5" x14ac:dyDescent="0.25">
      <c r="A61" s="33">
        <v>2009</v>
      </c>
      <c r="B61" s="17" t="s">
        <v>13</v>
      </c>
      <c r="C61" s="34">
        <v>195550</v>
      </c>
      <c r="D61" s="13">
        <f>'[1]T 19'!$D$48</f>
        <v>1232</v>
      </c>
      <c r="E61" s="34" t="s">
        <v>19</v>
      </c>
    </row>
    <row r="62" spans="1:5" x14ac:dyDescent="0.25">
      <c r="A62" s="33">
        <v>2009</v>
      </c>
      <c r="B62" s="17" t="s">
        <v>14</v>
      </c>
      <c r="C62" s="34">
        <v>394813</v>
      </c>
      <c r="D62" s="13">
        <f>'[1]T 22'!$D$48</f>
        <v>14244</v>
      </c>
      <c r="E62" s="34" t="s">
        <v>19</v>
      </c>
    </row>
    <row r="63" spans="1:5" x14ac:dyDescent="0.25">
      <c r="A63" s="33">
        <v>2009</v>
      </c>
      <c r="B63" s="17" t="s">
        <v>15</v>
      </c>
      <c r="C63" s="34">
        <v>287253</v>
      </c>
      <c r="D63" s="13">
        <f>'[1]T 31'!$D$47+'[1]T 31'!$D$48</f>
        <v>46746</v>
      </c>
      <c r="E63" s="34">
        <v>2574</v>
      </c>
    </row>
    <row r="64" spans="1:5" x14ac:dyDescent="0.25">
      <c r="A64" s="33">
        <v>2009</v>
      </c>
      <c r="B64" s="17" t="s">
        <v>16</v>
      </c>
      <c r="C64" s="34">
        <v>48999</v>
      </c>
      <c r="D64" s="34" t="s">
        <v>21</v>
      </c>
      <c r="E64" s="34" t="s">
        <v>21</v>
      </c>
    </row>
    <row r="65" spans="1:5" x14ac:dyDescent="0.25">
      <c r="A65" s="33">
        <v>2009</v>
      </c>
      <c r="B65" s="18" t="s">
        <v>17</v>
      </c>
      <c r="C65" s="12">
        <v>1249555</v>
      </c>
      <c r="D65" s="14">
        <f>SUM(D59:D64)</f>
        <v>70857</v>
      </c>
      <c r="E65" s="14">
        <f>SUM(E59:E64)</f>
        <v>2662</v>
      </c>
    </row>
    <row r="66" spans="1:5" x14ac:dyDescent="0.25">
      <c r="A66" s="33">
        <v>2009</v>
      </c>
      <c r="B66" s="18" t="s">
        <v>18</v>
      </c>
      <c r="C66" s="43">
        <v>1</v>
      </c>
      <c r="D66" s="43">
        <f>D65/C65</f>
        <v>5.6705787260264658E-2</v>
      </c>
      <c r="E66" s="43">
        <f>E65/C65</f>
        <v>2.1303584075931031E-3</v>
      </c>
    </row>
    <row r="67" spans="1:5" x14ac:dyDescent="0.25">
      <c r="A67" s="33">
        <v>2010</v>
      </c>
      <c r="B67" s="17" t="s">
        <v>11</v>
      </c>
      <c r="C67" s="34">
        <v>215647</v>
      </c>
      <c r="D67" s="13">
        <f>'[2]T 12'!$D$48+'[2]T 12'!$D$49</f>
        <v>9069</v>
      </c>
      <c r="E67" s="36">
        <f>'[2]T 12'!$D$50</f>
        <v>83</v>
      </c>
    </row>
    <row r="68" spans="1:5" x14ac:dyDescent="0.25">
      <c r="A68" s="33">
        <v>2010</v>
      </c>
      <c r="B68" s="17" t="s">
        <v>12</v>
      </c>
      <c r="C68" s="34">
        <v>106928</v>
      </c>
      <c r="D68" s="34" t="s">
        <v>19</v>
      </c>
      <c r="E68" s="34" t="s">
        <v>19</v>
      </c>
    </row>
    <row r="69" spans="1:5" x14ac:dyDescent="0.25">
      <c r="A69" s="33">
        <v>2010</v>
      </c>
      <c r="B69" s="17" t="s">
        <v>13</v>
      </c>
      <c r="C69" s="34">
        <v>193502</v>
      </c>
      <c r="D69" s="13">
        <f>'[2]T 19'!$D$48</f>
        <v>1032</v>
      </c>
      <c r="E69" s="34" t="s">
        <v>19</v>
      </c>
    </row>
    <row r="70" spans="1:5" x14ac:dyDescent="0.25">
      <c r="A70" s="33">
        <v>2010</v>
      </c>
      <c r="B70" s="17" t="s">
        <v>14</v>
      </c>
      <c r="C70" s="34">
        <v>393137</v>
      </c>
      <c r="D70" s="13">
        <f>'[2]T 22'!$D$48</f>
        <v>13524</v>
      </c>
      <c r="E70" s="34">
        <v>63</v>
      </c>
    </row>
    <row r="71" spans="1:5" x14ac:dyDescent="0.25">
      <c r="A71" s="33">
        <v>2010</v>
      </c>
      <c r="B71" s="17" t="s">
        <v>15</v>
      </c>
      <c r="C71" s="34">
        <v>293864</v>
      </c>
      <c r="D71" s="13">
        <f>'[2]T 31'!$D$47+'[2]T 31'!$D$48</f>
        <v>48913</v>
      </c>
      <c r="E71" s="34">
        <f>'[2]T 31'!$D$49+'[2]T 31'!$D$50</f>
        <v>2574</v>
      </c>
    </row>
    <row r="72" spans="1:5" x14ac:dyDescent="0.25">
      <c r="A72" s="33">
        <v>2010</v>
      </c>
      <c r="B72" s="17" t="s">
        <v>16</v>
      </c>
      <c r="C72" s="34">
        <v>44245</v>
      </c>
      <c r="D72" s="34" t="s">
        <v>19</v>
      </c>
      <c r="E72" s="34" t="s">
        <v>19</v>
      </c>
    </row>
    <row r="73" spans="1:5" x14ac:dyDescent="0.25">
      <c r="A73" s="33">
        <v>2010</v>
      </c>
      <c r="B73" s="18" t="s">
        <v>17</v>
      </c>
      <c r="C73" s="12">
        <v>1247323</v>
      </c>
      <c r="D73" s="13">
        <f>SUM(D67:D72)</f>
        <v>72538</v>
      </c>
      <c r="E73" s="13">
        <f>SUM(E67:E72)</f>
        <v>2720</v>
      </c>
    </row>
    <row r="74" spans="1:5" x14ac:dyDescent="0.25">
      <c r="A74" s="33">
        <v>2010</v>
      </c>
      <c r="B74" s="18" t="s">
        <v>18</v>
      </c>
      <c r="C74" s="43">
        <v>1</v>
      </c>
      <c r="D74" s="43">
        <f>D73/C73</f>
        <v>5.8154944629418365E-2</v>
      </c>
      <c r="E74" s="43">
        <f>E73/C73</f>
        <v>2.1806701231357074E-3</v>
      </c>
    </row>
    <row r="75" spans="1:5" x14ac:dyDescent="0.25">
      <c r="A75" s="33">
        <v>2011</v>
      </c>
      <c r="B75" s="17" t="s">
        <v>11</v>
      </c>
      <c r="C75" s="37">
        <f>'[3]T 12'!$D$10</f>
        <v>191973</v>
      </c>
      <c r="D75" s="34">
        <f>'[3]T 12'!$D$49+'[3]T 12'!$D$50</f>
        <v>7104</v>
      </c>
      <c r="E75" s="35">
        <f>'[3]T 12'!$D$51</f>
        <v>155</v>
      </c>
    </row>
    <row r="76" spans="1:5" x14ac:dyDescent="0.25">
      <c r="A76" s="33">
        <v>2011</v>
      </c>
      <c r="B76" s="17" t="s">
        <v>12</v>
      </c>
      <c r="C76" s="37">
        <f>'[3]T 15'!$D$10</f>
        <v>86455</v>
      </c>
      <c r="D76" s="34" t="s">
        <v>19</v>
      </c>
      <c r="E76" s="34" t="s">
        <v>19</v>
      </c>
    </row>
    <row r="77" spans="1:5" x14ac:dyDescent="0.25">
      <c r="A77" s="33">
        <v>2011</v>
      </c>
      <c r="B77" s="17" t="s">
        <v>13</v>
      </c>
      <c r="C77" s="34">
        <f>'[3]T 19'!$D$10</f>
        <v>202651</v>
      </c>
      <c r="D77" s="34">
        <f>'[3]T 19'!$D$49</f>
        <v>938</v>
      </c>
      <c r="E77" s="34"/>
    </row>
    <row r="78" spans="1:5" x14ac:dyDescent="0.25">
      <c r="A78" s="33">
        <v>2011</v>
      </c>
      <c r="B78" s="17" t="s">
        <v>14</v>
      </c>
      <c r="C78" s="34">
        <f>'[3]T 22'!$D$10</f>
        <v>329957</v>
      </c>
      <c r="D78" s="34">
        <f>'[3]T 22'!$D$49</f>
        <v>10443</v>
      </c>
      <c r="E78" s="34"/>
    </row>
    <row r="79" spans="1:5" x14ac:dyDescent="0.25">
      <c r="A79" s="33">
        <v>2011</v>
      </c>
      <c r="B79" s="17" t="s">
        <v>15</v>
      </c>
      <c r="C79" s="34">
        <f>'[3]T 31'!$D$10</f>
        <v>262913</v>
      </c>
      <c r="D79" s="34">
        <f>'[3]T 31'!$D$49+'[3]T 31'!$D$50</f>
        <v>45521</v>
      </c>
      <c r="E79" s="34">
        <f>'[3]T 31'!$D$51+'[3]T 31'!$D$52</f>
        <v>3930</v>
      </c>
    </row>
    <row r="80" spans="1:5" x14ac:dyDescent="0.25">
      <c r="A80" s="33">
        <v>2011</v>
      </c>
      <c r="B80" s="17" t="s">
        <v>16</v>
      </c>
      <c r="C80" s="34">
        <f>'[3]T 34'!$D$10</f>
        <v>43605</v>
      </c>
      <c r="D80" s="34" t="s">
        <v>19</v>
      </c>
      <c r="E80" s="34" t="s">
        <v>19</v>
      </c>
    </row>
    <row r="81" spans="1:5" x14ac:dyDescent="0.25">
      <c r="A81" s="33">
        <v>2011</v>
      </c>
      <c r="B81" s="18" t="s">
        <v>17</v>
      </c>
      <c r="C81" s="12">
        <f>SUM(C75:C80)</f>
        <v>1117554</v>
      </c>
      <c r="D81" s="12">
        <f>SUM(D75:D80)</f>
        <v>64006</v>
      </c>
      <c r="E81" s="12">
        <f>SUM(E75:E80)</f>
        <v>4085</v>
      </c>
    </row>
    <row r="82" spans="1:5" x14ac:dyDescent="0.25">
      <c r="A82" s="33">
        <v>2011</v>
      </c>
      <c r="B82" s="18" t="s">
        <v>18</v>
      </c>
      <c r="C82" s="43">
        <v>1</v>
      </c>
      <c r="D82" s="43">
        <f>D81/C81</f>
        <v>5.7273295071200138E-2</v>
      </c>
      <c r="E82" s="43">
        <f>E81/C81</f>
        <v>3.655304352183429E-3</v>
      </c>
    </row>
    <row r="83" spans="1:5" x14ac:dyDescent="0.25">
      <c r="A83" s="33">
        <v>2012</v>
      </c>
      <c r="B83" s="17" t="s">
        <v>11</v>
      </c>
      <c r="C83" s="34">
        <f>'[4]T 12'!$D$9</f>
        <v>210894.01671262868</v>
      </c>
      <c r="D83" s="34">
        <f>'[4]T 12'!$D$48+'[4]T 12'!$D$49</f>
        <v>5189.9755634028625</v>
      </c>
      <c r="E83" s="35">
        <f>'[4]T 12'!$D$50+'[4]T 12'!$D$51</f>
        <v>64.539712813677454</v>
      </c>
    </row>
    <row r="84" spans="1:5" x14ac:dyDescent="0.25">
      <c r="A84" s="33">
        <v>2012</v>
      </c>
      <c r="B84" s="17" t="s">
        <v>12</v>
      </c>
      <c r="C84" s="34">
        <f>'[4]T 15'!$D$9</f>
        <v>95238.710808513599</v>
      </c>
      <c r="D84" s="34" t="s">
        <v>19</v>
      </c>
      <c r="E84" s="34" t="s">
        <v>19</v>
      </c>
    </row>
    <row r="85" spans="1:5" x14ac:dyDescent="0.25">
      <c r="A85" s="33">
        <v>2012</v>
      </c>
      <c r="B85" s="17" t="s">
        <v>13</v>
      </c>
      <c r="C85" s="34">
        <f>'[4]T 19'!$D$9</f>
        <v>198577.73060847871</v>
      </c>
      <c r="D85" s="34">
        <f>'[4]T 19'!$D$48+'[4]T 19'!$D$49</f>
        <v>1179.3208488577079</v>
      </c>
      <c r="E85" s="34" t="s">
        <v>19</v>
      </c>
    </row>
    <row r="86" spans="1:5" x14ac:dyDescent="0.25">
      <c r="A86" s="33">
        <v>2012</v>
      </c>
      <c r="B86" s="17" t="s">
        <v>14</v>
      </c>
      <c r="C86" s="34">
        <f>'[4]T 22'!$D$9</f>
        <v>371169.99783437006</v>
      </c>
      <c r="D86" s="34">
        <f>'[4]T 22'!$D$48</f>
        <v>12089.976836156327</v>
      </c>
      <c r="E86" s="34" t="s">
        <v>19</v>
      </c>
    </row>
    <row r="87" spans="1:5" x14ac:dyDescent="0.25">
      <c r="A87" s="33">
        <v>2012</v>
      </c>
      <c r="B87" s="17" t="s">
        <v>15</v>
      </c>
      <c r="C87" s="34">
        <f>'[4]T 31'!$D$9</f>
        <v>330057.88998205349</v>
      </c>
      <c r="D87" s="34">
        <f>'[4]T 31'!$D$48+'[4]T 31'!$D$49</f>
        <v>58796.695827078263</v>
      </c>
      <c r="E87" s="34">
        <f>'[4]T 31'!$D$50+'[4]T 31'!$D$51</f>
        <v>4427.928465739069</v>
      </c>
    </row>
    <row r="88" spans="1:5" x14ac:dyDescent="0.25">
      <c r="A88" s="33">
        <v>2012</v>
      </c>
      <c r="B88" s="17" t="s">
        <v>16</v>
      </c>
      <c r="C88" s="34" t="s">
        <v>19</v>
      </c>
      <c r="D88" s="34" t="s">
        <v>19</v>
      </c>
      <c r="E88" s="34" t="s">
        <v>19</v>
      </c>
    </row>
    <row r="89" spans="1:5" x14ac:dyDescent="0.25">
      <c r="A89" s="33">
        <v>2012</v>
      </c>
      <c r="B89" s="18" t="s">
        <v>17</v>
      </c>
      <c r="C89" s="12">
        <f>SUM(C83:C88)</f>
        <v>1205938.3459460447</v>
      </c>
      <c r="D89" s="12">
        <f>SUM(D83:D88)</f>
        <v>77255.969075495159</v>
      </c>
      <c r="E89" s="12">
        <f>SUM(E83:E88)</f>
        <v>4492.4681785527464</v>
      </c>
    </row>
    <row r="90" spans="1:5" x14ac:dyDescent="0.25">
      <c r="A90" s="33">
        <v>2012</v>
      </c>
      <c r="B90" s="18" t="s">
        <v>18</v>
      </c>
      <c r="C90" s="43">
        <v>1</v>
      </c>
      <c r="D90" s="43">
        <f>D89/C89</f>
        <v>6.4062950925479312E-2</v>
      </c>
      <c r="E90" s="43">
        <f>E89/C89</f>
        <v>3.7252884392099308E-3</v>
      </c>
    </row>
    <row r="91" spans="1:5" x14ac:dyDescent="0.25">
      <c r="A91" s="33">
        <v>2013</v>
      </c>
      <c r="B91" s="17" t="s">
        <v>11</v>
      </c>
      <c r="C91" s="34">
        <f>'[5]T 12'!$D$10</f>
        <v>188657.56218485549</v>
      </c>
      <c r="D91" s="34">
        <f>'[5]T 12'!$D$49+'[5]T 12'!$D$50</f>
        <v>4264.1534649632986</v>
      </c>
      <c r="E91" s="35">
        <f>'[5]T 12'!$D$51</f>
        <v>74.102999076319989</v>
      </c>
    </row>
    <row r="92" spans="1:5" x14ac:dyDescent="0.25">
      <c r="A92" s="33">
        <v>2013</v>
      </c>
      <c r="B92" s="17" t="s">
        <v>12</v>
      </c>
      <c r="C92" s="34">
        <f>'[5]T 15'!$D$10</f>
        <v>101066.37527328331</v>
      </c>
      <c r="D92" s="34">
        <f>'[5]T 15'!$D$49</f>
        <v>2.5502645500000001</v>
      </c>
      <c r="E92" s="34"/>
    </row>
    <row r="93" spans="1:5" x14ac:dyDescent="0.25">
      <c r="A93" s="33">
        <v>2013</v>
      </c>
      <c r="B93" s="17" t="s">
        <v>13</v>
      </c>
      <c r="C93" s="34">
        <f>'[5]T 19'!$D$10</f>
        <v>218832.7309765837</v>
      </c>
      <c r="D93" s="34">
        <f>'[5]T 19'!$D$49</f>
        <v>591.91675247399996</v>
      </c>
      <c r="E93" s="34"/>
    </row>
    <row r="94" spans="1:5" x14ac:dyDescent="0.25">
      <c r="A94" s="33">
        <v>2013</v>
      </c>
      <c r="B94" s="17" t="s">
        <v>14</v>
      </c>
      <c r="C94" s="34">
        <f>'[5]T 22'!$D$10</f>
        <v>396769.53488011163</v>
      </c>
      <c r="D94" s="34">
        <f>'[5]T 22'!$D$49</f>
        <v>18283.98337802984</v>
      </c>
      <c r="E94" s="34"/>
    </row>
    <row r="95" spans="1:5" x14ac:dyDescent="0.25">
      <c r="A95" s="33">
        <v>2013</v>
      </c>
      <c r="B95" s="17" t="s">
        <v>15</v>
      </c>
      <c r="C95" s="34">
        <f>'[5]T 31'!$D$10</f>
        <v>322590.02443844645</v>
      </c>
      <c r="D95" s="34">
        <f>'[5]T 31'!$D$49+'[5]T 31'!$D$50</f>
        <v>67469.274226268113</v>
      </c>
      <c r="E95" s="34">
        <f>'[5]T 31'!$D$51+'[5]T 31'!$D$52</f>
        <v>3656.5433740259223</v>
      </c>
    </row>
    <row r="96" spans="1:5" x14ac:dyDescent="0.25">
      <c r="A96" s="33">
        <v>2013</v>
      </c>
      <c r="B96" s="17" t="s">
        <v>16</v>
      </c>
      <c r="C96" s="12"/>
      <c r="D96" s="12"/>
      <c r="E96" s="12"/>
    </row>
    <row r="97" spans="1:5" x14ac:dyDescent="0.25">
      <c r="A97" s="33">
        <v>2013</v>
      </c>
      <c r="B97" s="18" t="s">
        <v>17</v>
      </c>
      <c r="C97" s="12">
        <f>SUM(C91:C96)</f>
        <v>1227916.2277532804</v>
      </c>
      <c r="D97" s="12">
        <f>SUM(D91:D96)</f>
        <v>90611.878086285258</v>
      </c>
      <c r="E97" s="12">
        <f>SUM(E91:E96)</f>
        <v>3730.6463731022423</v>
      </c>
    </row>
    <row r="98" spans="1:5" x14ac:dyDescent="0.25">
      <c r="A98" s="33">
        <v>2013</v>
      </c>
      <c r="B98" s="18" t="s">
        <v>18</v>
      </c>
      <c r="C98" s="43">
        <v>1</v>
      </c>
      <c r="D98" s="43">
        <f>D97/C97</f>
        <v>7.3793208395069351E-2</v>
      </c>
      <c r="E98" s="43">
        <f>E97/C97</f>
        <v>3.0381929066351778E-3</v>
      </c>
    </row>
    <row r="99" spans="1:5" x14ac:dyDescent="0.25">
      <c r="A99" s="33">
        <v>2014</v>
      </c>
      <c r="B99" s="17" t="s">
        <v>11</v>
      </c>
      <c r="C99" s="38">
        <f>[6]T12!$D$11</f>
        <v>186225.22686189</v>
      </c>
      <c r="D99" s="13">
        <f>[6]T12!$D$53+[6]T12!$D$54</f>
        <v>6941.4271087599982</v>
      </c>
      <c r="E99" s="39">
        <f>[6]T12!$D$55</f>
        <v>656.17240800000002</v>
      </c>
    </row>
    <row r="100" spans="1:5" x14ac:dyDescent="0.25">
      <c r="A100" s="33">
        <v>2014</v>
      </c>
      <c r="B100" s="17" t="s">
        <v>12</v>
      </c>
      <c r="C100" s="13">
        <f>[6]T15!$D$11</f>
        <v>96913.324227049976</v>
      </c>
      <c r="D100" s="13"/>
      <c r="E100" s="34"/>
    </row>
    <row r="101" spans="1:5" x14ac:dyDescent="0.25">
      <c r="A101" s="33">
        <v>2014</v>
      </c>
      <c r="B101" s="17" t="s">
        <v>13</v>
      </c>
      <c r="C101" s="13">
        <f>[6]T20!$D$11</f>
        <v>274513.46383364027</v>
      </c>
      <c r="D101" s="13">
        <f>[6]T20!$D$53+[6]T20!$D$54</f>
        <v>3352.4387796799997</v>
      </c>
      <c r="E101" s="34"/>
    </row>
    <row r="102" spans="1:5" x14ac:dyDescent="0.25">
      <c r="A102" s="33">
        <v>2014</v>
      </c>
      <c r="B102" s="17" t="s">
        <v>14</v>
      </c>
      <c r="C102" s="13">
        <f>'[6]T 23'!$D$11</f>
        <v>376182.16235020012</v>
      </c>
      <c r="D102" s="13">
        <f>'[6]T 23'!$D$53</f>
        <v>14305.060828010004</v>
      </c>
      <c r="E102" s="34"/>
    </row>
    <row r="103" spans="1:5" x14ac:dyDescent="0.25">
      <c r="A103" s="33">
        <v>2014</v>
      </c>
      <c r="B103" s="17" t="s">
        <v>15</v>
      </c>
      <c r="C103" s="13">
        <f>[6]T33!$D$11</f>
        <v>381066.42608033062</v>
      </c>
      <c r="D103" s="13">
        <f>[6]T33!$D$53+[6]T33!$D$54</f>
        <v>75280.424494300009</v>
      </c>
      <c r="E103" s="34">
        <f>[6]T33!$D$55</f>
        <v>5814.6802898499991</v>
      </c>
    </row>
    <row r="104" spans="1:5" x14ac:dyDescent="0.25">
      <c r="A104" s="33">
        <v>2014</v>
      </c>
      <c r="B104" s="17" t="s">
        <v>16</v>
      </c>
      <c r="C104" s="40"/>
      <c r="D104" s="13"/>
      <c r="E104" s="34"/>
    </row>
    <row r="105" spans="1:5" x14ac:dyDescent="0.25">
      <c r="A105" s="33">
        <v>2014</v>
      </c>
      <c r="B105" s="18" t="s">
        <v>17</v>
      </c>
      <c r="C105" s="13">
        <f>SUM(C99:C104)</f>
        <v>1314900.6033531111</v>
      </c>
      <c r="D105" s="13">
        <f t="shared" ref="D105:E105" si="10">SUM(D99:D104)</f>
        <v>99879.351210750014</v>
      </c>
      <c r="E105" s="13">
        <f t="shared" si="10"/>
        <v>6470.8526978499995</v>
      </c>
    </row>
    <row r="106" spans="1:5" x14ac:dyDescent="0.25">
      <c r="A106" s="33">
        <v>2014</v>
      </c>
      <c r="B106" s="18" t="s">
        <v>18</v>
      </c>
      <c r="C106" s="43">
        <v>1</v>
      </c>
      <c r="D106" s="43">
        <f>D105/C105</f>
        <v>7.595962079266598E-2</v>
      </c>
      <c r="E106" s="43">
        <f>E105/C105</f>
        <v>4.9211725063847116E-3</v>
      </c>
    </row>
    <row r="107" spans="1:5" x14ac:dyDescent="0.25">
      <c r="A107" s="33">
        <v>2015</v>
      </c>
      <c r="B107" s="17" t="s">
        <v>11</v>
      </c>
      <c r="C107" s="13">
        <v>185488.56835424213</v>
      </c>
      <c r="D107" s="13">
        <f>[7]T12!$D$52+[7]T12!$D$53</f>
        <v>7698.8892889104536</v>
      </c>
      <c r="E107" s="41">
        <f>[7]T12!$D$54</f>
        <v>250</v>
      </c>
    </row>
    <row r="108" spans="1:5" x14ac:dyDescent="0.25">
      <c r="A108" s="33">
        <v>2015</v>
      </c>
      <c r="B108" s="17" t="s">
        <v>12</v>
      </c>
      <c r="C108" s="13">
        <f>[7]T15!$D$11</f>
        <v>102616.48952694364</v>
      </c>
      <c r="D108" s="42" t="s">
        <v>22</v>
      </c>
      <c r="E108" s="34" t="s">
        <v>22</v>
      </c>
    </row>
    <row r="109" spans="1:5" x14ac:dyDescent="0.25">
      <c r="A109" s="33">
        <v>2015</v>
      </c>
      <c r="B109" s="17" t="s">
        <v>13</v>
      </c>
      <c r="C109" s="13">
        <f>[7]T20!$D$11</f>
        <v>290342.523851968</v>
      </c>
      <c r="D109" s="13">
        <f>[7]T20!$D$53+[7]T20!$D$54</f>
        <v>7626.3639964019421</v>
      </c>
      <c r="E109" s="34" t="s">
        <v>22</v>
      </c>
    </row>
    <row r="110" spans="1:5" x14ac:dyDescent="0.25">
      <c r="A110" s="33">
        <v>2015</v>
      </c>
      <c r="B110" s="17" t="s">
        <v>14</v>
      </c>
      <c r="C110" s="13">
        <v>375117</v>
      </c>
      <c r="D110" s="13">
        <f>'[7]T 25'!$D$53</f>
        <v>16059.796532465545</v>
      </c>
      <c r="E110" s="34" t="s">
        <v>22</v>
      </c>
    </row>
    <row r="111" spans="1:5" x14ac:dyDescent="0.25">
      <c r="A111" s="33">
        <v>2015</v>
      </c>
      <c r="B111" s="17" t="s">
        <v>15</v>
      </c>
      <c r="C111" s="13">
        <f>[7]T35!$D$11</f>
        <v>419427.2702797933</v>
      </c>
      <c r="D111" s="13">
        <f>[7]T35!$D$53+[7]T35!$D$54</f>
        <v>88236.006572106111</v>
      </c>
      <c r="E111" s="34">
        <f>[7]T35!$D$55+[7]T35!$D$56</f>
        <v>3452.8477474320339</v>
      </c>
    </row>
    <row r="112" spans="1:5" x14ac:dyDescent="0.25">
      <c r="A112" s="33">
        <v>2015</v>
      </c>
      <c r="B112" s="17" t="s">
        <v>16</v>
      </c>
      <c r="C112" s="13"/>
      <c r="D112" s="13"/>
      <c r="E112" s="34"/>
    </row>
    <row r="113" spans="1:5" x14ac:dyDescent="0.25">
      <c r="A113" s="33">
        <v>2015</v>
      </c>
      <c r="B113" s="18" t="s">
        <v>17</v>
      </c>
      <c r="C113" s="13">
        <f>SUM(C107:C112)</f>
        <v>1372991.8520129472</v>
      </c>
      <c r="D113" s="13">
        <f t="shared" ref="D113:E113" si="11">SUM(D107:D112)</f>
        <v>119621.05638988405</v>
      </c>
      <c r="E113" s="13">
        <f t="shared" si="11"/>
        <v>3702.8477474320339</v>
      </c>
    </row>
    <row r="114" spans="1:5" x14ac:dyDescent="0.25">
      <c r="A114" s="33">
        <v>2015</v>
      </c>
      <c r="B114" s="18" t="s">
        <v>18</v>
      </c>
      <c r="C114" s="43">
        <v>1</v>
      </c>
      <c r="D114" s="43">
        <f>D113/C113</f>
        <v>8.7124374565302254E-2</v>
      </c>
      <c r="E114" s="43">
        <f>E113/C113</f>
        <v>2.6969189525802928E-3</v>
      </c>
    </row>
    <row r="115" spans="1:5" x14ac:dyDescent="0.25">
      <c r="A115" s="33">
        <v>2016</v>
      </c>
      <c r="B115" s="17" t="s">
        <v>11</v>
      </c>
      <c r="C115" s="38">
        <v>180336.93571974468</v>
      </c>
      <c r="D115" s="13">
        <f>[8]T13!$D$52+[8]T13!$D$53</f>
        <v>4303.5419300593539</v>
      </c>
      <c r="E115" s="35">
        <f>[8]T13!$D$55</f>
        <v>14.362357054994863</v>
      </c>
    </row>
    <row r="116" spans="1:5" x14ac:dyDescent="0.25">
      <c r="A116" s="33">
        <v>2016</v>
      </c>
      <c r="B116" s="17" t="s">
        <v>12</v>
      </c>
      <c r="C116" s="13">
        <f>[8]T16!$D$11</f>
        <v>104661.34497028145</v>
      </c>
      <c r="D116" s="13"/>
      <c r="E116" s="34"/>
    </row>
    <row r="117" spans="1:5" x14ac:dyDescent="0.25">
      <c r="A117" s="33">
        <v>2016</v>
      </c>
      <c r="B117" s="17" t="s">
        <v>13</v>
      </c>
      <c r="C117" s="13">
        <f>[8]T23!$D$11</f>
        <v>263839.4634780013</v>
      </c>
      <c r="D117" s="13">
        <f>[8]T23!$D$53+[8]T23!$D$54</f>
        <v>16742.573546032563</v>
      </c>
      <c r="E117" s="34"/>
    </row>
    <row r="118" spans="1:5" x14ac:dyDescent="0.25">
      <c r="A118" s="33">
        <v>2016</v>
      </c>
      <c r="B118" s="17" t="s">
        <v>14</v>
      </c>
      <c r="C118" s="13">
        <f>'[8]T 28'!$D$11</f>
        <v>366193.88760212745</v>
      </c>
      <c r="D118" s="13">
        <f>'[8]T 28'!$D$53</f>
        <v>13740.440182513283</v>
      </c>
      <c r="E118" s="34"/>
    </row>
    <row r="119" spans="1:5" x14ac:dyDescent="0.25">
      <c r="A119" s="33">
        <v>2016</v>
      </c>
      <c r="B119" s="17" t="s">
        <v>15</v>
      </c>
      <c r="C119" s="13">
        <f>[8]T39!$D$11</f>
        <v>306094.64569920255</v>
      </c>
      <c r="D119" s="13">
        <f>[8]T39!$D$53+[8]T39!$D$54</f>
        <v>82491.489195818416</v>
      </c>
      <c r="E119" s="34">
        <f>[8]T39!$D$55</f>
        <v>4581.5373598497836</v>
      </c>
    </row>
    <row r="120" spans="1:5" x14ac:dyDescent="0.25">
      <c r="A120" s="33">
        <v>2016</v>
      </c>
      <c r="B120" s="17" t="s">
        <v>16</v>
      </c>
      <c r="C120" s="13"/>
      <c r="D120" s="13"/>
      <c r="E120" s="34"/>
    </row>
    <row r="121" spans="1:5" x14ac:dyDescent="0.25">
      <c r="A121" s="33">
        <v>2016</v>
      </c>
      <c r="B121" s="18" t="s">
        <v>17</v>
      </c>
      <c r="C121" s="14">
        <f>SUM(C115:C120)</f>
        <v>1221126.2774693575</v>
      </c>
      <c r="D121" s="14">
        <f>SUM(D115:D120)</f>
        <v>117278.04485442361</v>
      </c>
      <c r="E121" s="12">
        <f>SUM(E115:E120)</f>
        <v>4595.8997169047789</v>
      </c>
    </row>
    <row r="122" spans="1:5" x14ac:dyDescent="0.25">
      <c r="A122" s="33">
        <v>2016</v>
      </c>
      <c r="B122" s="18" t="s">
        <v>18</v>
      </c>
      <c r="C122" s="43">
        <v>1</v>
      </c>
      <c r="D122" s="43">
        <f>D121/C121</f>
        <v>9.6040882108825595E-2</v>
      </c>
      <c r="E122" s="43">
        <f>E121/C121</f>
        <v>3.7636563897627752E-3</v>
      </c>
    </row>
    <row r="123" spans="1:5" x14ac:dyDescent="0.25">
      <c r="A123" s="33">
        <v>2017</v>
      </c>
      <c r="B123" s="17" t="s">
        <v>11</v>
      </c>
      <c r="C123" s="38">
        <f>[9]T13!$E$8</f>
        <v>158056.55026422825</v>
      </c>
      <c r="D123" s="13">
        <f>[9]T13!$E$47+[9]T13!$E$48</f>
        <v>2574.4527431796623</v>
      </c>
      <c r="E123" s="41">
        <f>[9]T13!$E$49</f>
        <v>1551.8614432240643</v>
      </c>
    </row>
    <row r="124" spans="1:5" x14ac:dyDescent="0.25">
      <c r="A124" s="33">
        <v>2017</v>
      </c>
      <c r="B124" s="17" t="s">
        <v>12</v>
      </c>
      <c r="C124" s="13">
        <f>[9]T16!$E$9</f>
        <v>110602.66515936211</v>
      </c>
      <c r="D124" s="13"/>
      <c r="E124" s="34"/>
    </row>
    <row r="125" spans="1:5" x14ac:dyDescent="0.25">
      <c r="A125" s="33">
        <v>2017</v>
      </c>
      <c r="B125" s="17" t="s">
        <v>13</v>
      </c>
      <c r="C125" s="13">
        <f>[9]T23!$E$9</f>
        <v>260292.07767355666</v>
      </c>
      <c r="D125" s="13">
        <f>[9]T23!$E$48+[9]T23!$E$49</f>
        <v>10590.458272563241</v>
      </c>
      <c r="E125" s="34"/>
    </row>
    <row r="126" spans="1:5" x14ac:dyDescent="0.25">
      <c r="A126" s="33">
        <v>2017</v>
      </c>
      <c r="B126" s="17" t="s">
        <v>14</v>
      </c>
      <c r="C126" s="13">
        <f>[9]T28!$E$9</f>
        <v>358100.06183607277</v>
      </c>
      <c r="D126" s="13">
        <f>[9]T28!$E$48</f>
        <v>9124.8101531070624</v>
      </c>
      <c r="E126" s="34"/>
    </row>
    <row r="127" spans="1:5" x14ac:dyDescent="0.25">
      <c r="A127" s="33">
        <v>2017</v>
      </c>
      <c r="B127" s="17" t="s">
        <v>15</v>
      </c>
      <c r="C127" s="13">
        <f>[9]T39!$E$9</f>
        <v>358822.12481997581</v>
      </c>
      <c r="D127" s="13">
        <f>[9]T39!$E$48+[9]T39!$E$49</f>
        <v>90247.395147518924</v>
      </c>
      <c r="E127" s="34">
        <f>[9]T39!$E$50+[9]T39!$E$51</f>
        <v>2674.3244587002605</v>
      </c>
    </row>
    <row r="128" spans="1:5" x14ac:dyDescent="0.25">
      <c r="A128" s="33">
        <v>2017</v>
      </c>
      <c r="B128" s="17" t="s">
        <v>16</v>
      </c>
      <c r="C128" s="13"/>
      <c r="D128" s="13"/>
      <c r="E128" s="34"/>
    </row>
    <row r="129" spans="1:5" x14ac:dyDescent="0.25">
      <c r="A129" s="33">
        <v>2017</v>
      </c>
      <c r="B129" s="18" t="s">
        <v>17</v>
      </c>
      <c r="C129" s="14">
        <f>SUM(C123:C128)</f>
        <v>1245873.4797531955</v>
      </c>
      <c r="D129" s="14">
        <f>SUM(D123:D128)</f>
        <v>112537.11631636889</v>
      </c>
      <c r="E129" s="14">
        <f>SUM(E123:E128)</f>
        <v>4226.1859019243248</v>
      </c>
    </row>
    <row r="130" spans="1:5" x14ac:dyDescent="0.25">
      <c r="A130" s="33">
        <v>2017</v>
      </c>
      <c r="B130" s="18" t="s">
        <v>18</v>
      </c>
      <c r="C130" s="43">
        <v>1</v>
      </c>
      <c r="D130" s="43">
        <f>D129/C129</f>
        <v>9.0327884929906538E-2</v>
      </c>
      <c r="E130" s="43">
        <f>E129/C129</f>
        <v>3.3921469319352728E-3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60" zoomScale="82" zoomScaleNormal="82" workbookViewId="0">
      <selection activeCell="R172" sqref="R172"/>
    </sheetView>
  </sheetViews>
  <sheetFormatPr baseColWidth="10" defaultRowHeight="15" x14ac:dyDescent="0.25"/>
  <sheetData>
    <row r="1" spans="1:17" x14ac:dyDescent="0.25">
      <c r="A1" s="3" t="s">
        <v>4</v>
      </c>
      <c r="B1" s="4" t="s">
        <v>5</v>
      </c>
    </row>
    <row r="2" spans="1:17" x14ac:dyDescent="0.25">
      <c r="A2" s="5" t="s">
        <v>6</v>
      </c>
      <c r="B2" s="21">
        <v>0.13439999999999999</v>
      </c>
    </row>
    <row r="3" spans="1:17" x14ac:dyDescent="0.25">
      <c r="A3" s="6" t="s">
        <v>7</v>
      </c>
      <c r="B3" s="22">
        <v>1.0500000000000001E-2</v>
      </c>
    </row>
    <row r="4" spans="1:17" x14ac:dyDescent="0.25">
      <c r="A4" s="7"/>
      <c r="B4" s="8"/>
    </row>
    <row r="5" spans="1:17" x14ac:dyDescent="0.25">
      <c r="A5" s="7"/>
      <c r="B5" s="9"/>
    </row>
    <row r="8" spans="1:17" ht="48" x14ac:dyDescent="0.25">
      <c r="A8" s="19" t="s">
        <v>1</v>
      </c>
      <c r="B8" s="19" t="s">
        <v>23</v>
      </c>
      <c r="C8" s="19" t="s">
        <v>27</v>
      </c>
      <c r="D8" s="19" t="s">
        <v>24</v>
      </c>
      <c r="E8" s="19" t="s">
        <v>25</v>
      </c>
      <c r="F8" s="19" t="s">
        <v>28</v>
      </c>
      <c r="G8" s="19" t="s">
        <v>26</v>
      </c>
      <c r="H8" s="19" t="s">
        <v>32</v>
      </c>
      <c r="I8" s="19" t="s">
        <v>33</v>
      </c>
      <c r="J8" s="19" t="s">
        <v>34</v>
      </c>
      <c r="K8" s="19" t="s">
        <v>35</v>
      </c>
      <c r="M8" s="23"/>
      <c r="N8" s="23"/>
      <c r="O8" s="23"/>
      <c r="P8" s="23"/>
      <c r="Q8" s="23"/>
    </row>
    <row r="9" spans="1:17" x14ac:dyDescent="0.25">
      <c r="A9" s="20">
        <v>2002</v>
      </c>
      <c r="B9" s="12">
        <f>'cw_nutrients_trend areaMSE'!H3</f>
        <v>1123331</v>
      </c>
      <c r="C9" s="12">
        <f>'cw_nutrients_trend areaMSE'!I3</f>
        <v>160989</v>
      </c>
      <c r="D9" s="12">
        <f>'cw_nutrients_trend areaMSE'!J3</f>
        <v>3565.791873037288</v>
      </c>
      <c r="E9" s="15">
        <v>50.89</v>
      </c>
      <c r="F9" s="11">
        <f>(E9*C9)/B9</f>
        <v>7.2932467901268634</v>
      </c>
      <c r="G9" s="11">
        <f>(E9*D9)/B9</f>
        <v>0.16154023027840198</v>
      </c>
      <c r="H9" s="11"/>
      <c r="I9" s="11"/>
      <c r="J9" s="11"/>
      <c r="K9" s="11"/>
      <c r="M9" s="24"/>
      <c r="N9" s="25"/>
      <c r="O9" s="26"/>
      <c r="P9" s="27"/>
      <c r="Q9" s="27"/>
    </row>
    <row r="10" spans="1:17" x14ac:dyDescent="0.25">
      <c r="A10" s="20">
        <v>2003</v>
      </c>
      <c r="B10" s="12">
        <f>'cw_nutrients_trend areaMSE'!H4</f>
        <v>1085019</v>
      </c>
      <c r="C10" s="12">
        <f>'cw_nutrients_trend areaMSE'!I4</f>
        <v>78168</v>
      </c>
      <c r="D10" s="12">
        <f>'cw_nutrients_trend areaMSE'!J4</f>
        <v>3409.3822726041681</v>
      </c>
      <c r="E10" s="15">
        <v>48.19</v>
      </c>
      <c r="F10" s="11">
        <f>(E10*C10)/B10</f>
        <v>3.4717511121925053</v>
      </c>
      <c r="G10" s="11">
        <f>(E10*D10)/B10</f>
        <v>0.15142419784058608</v>
      </c>
      <c r="H10" s="11"/>
      <c r="I10" s="11"/>
      <c r="J10" s="11"/>
      <c r="K10" s="11"/>
      <c r="M10" s="24"/>
      <c r="N10" s="25"/>
      <c r="O10" s="26"/>
      <c r="P10" s="27"/>
      <c r="Q10" s="27"/>
    </row>
    <row r="11" spans="1:17" x14ac:dyDescent="0.25">
      <c r="A11" s="20">
        <v>2004</v>
      </c>
      <c r="B11" s="12">
        <f>'cw_nutrients_trend areaMSE'!H5</f>
        <v>1225591</v>
      </c>
      <c r="C11" s="12">
        <f>'cw_nutrients_trend areaMSE'!I5</f>
        <v>89419</v>
      </c>
      <c r="D11" s="12">
        <f>'cw_nutrients_trend areaMSE'!J5</f>
        <v>3932.825184911364</v>
      </c>
      <c r="E11" s="15">
        <v>53.76</v>
      </c>
      <c r="F11" s="11">
        <f t="shared" ref="F11:F23" si="0">(E11*C11)/B11</f>
        <v>3.9223243643270873</v>
      </c>
      <c r="G11" s="11">
        <f>(E11*D11)/B11</f>
        <v>0.17251161434837145</v>
      </c>
      <c r="H11" s="11"/>
      <c r="I11" s="11"/>
      <c r="J11" s="11"/>
      <c r="K11" s="11"/>
      <c r="M11" s="24"/>
      <c r="N11" s="25"/>
      <c r="O11" s="26"/>
      <c r="P11" s="27"/>
      <c r="Q11" s="27"/>
    </row>
    <row r="12" spans="1:17" x14ac:dyDescent="0.25">
      <c r="A12" s="20">
        <v>2005</v>
      </c>
      <c r="B12" s="12">
        <f>'cw_nutrients_trend areaMSE'!H6</f>
        <v>1144919</v>
      </c>
      <c r="C12" s="12">
        <f>'cw_nutrients_trend areaMSE'!I6</f>
        <v>86015</v>
      </c>
      <c r="D12" s="12">
        <f>'cw_nutrients_trend areaMSE'!J6</f>
        <v>3536.6831701307028</v>
      </c>
      <c r="E12" s="15">
        <v>46.33</v>
      </c>
      <c r="F12" s="11">
        <f t="shared" si="0"/>
        <v>3.4806610336626433</v>
      </c>
      <c r="G12" s="11">
        <f t="shared" ref="G12:G23" si="1">(E12*D12)/B12</f>
        <v>0.14311451838265893</v>
      </c>
      <c r="H12" s="11"/>
      <c r="I12" s="11"/>
      <c r="J12" s="11"/>
      <c r="K12" s="11"/>
      <c r="M12" s="24"/>
      <c r="N12" s="25"/>
      <c r="O12" s="26"/>
      <c r="P12" s="27"/>
      <c r="Q12" s="27"/>
    </row>
    <row r="13" spans="1:17" x14ac:dyDescent="0.25">
      <c r="A13" s="20">
        <v>2006</v>
      </c>
      <c r="B13" s="12">
        <f>'cw_nutrients_trend areaMSE'!H7</f>
        <v>1141811</v>
      </c>
      <c r="C13" s="12">
        <f>'cw_nutrients_trend areaMSE'!I7</f>
        <v>83663</v>
      </c>
      <c r="D13" s="12">
        <f>'cw_nutrients_trend areaMSE'!J7</f>
        <v>3599.2334398130852</v>
      </c>
      <c r="E13" s="15">
        <v>51.62</v>
      </c>
      <c r="F13" s="11">
        <f t="shared" si="0"/>
        <v>3.7823107852350342</v>
      </c>
      <c r="G13" s="11">
        <f t="shared" si="1"/>
        <v>0.16271732376299705</v>
      </c>
      <c r="H13" s="11">
        <v>-0.70130000000000003</v>
      </c>
      <c r="I13" s="11">
        <v>-5.9999999999999995E-4</v>
      </c>
      <c r="J13" s="11">
        <f>(H13/F9)*5</f>
        <v>-0.48078724070421941</v>
      </c>
      <c r="K13" s="11">
        <f>(I13/G9)*5</f>
        <v>-1.857122522872311E-2</v>
      </c>
      <c r="M13" s="24"/>
      <c r="N13" s="25"/>
      <c r="O13" s="26"/>
      <c r="P13" s="27"/>
      <c r="Q13" s="27"/>
    </row>
    <row r="14" spans="1:17" x14ac:dyDescent="0.25">
      <c r="A14" s="20">
        <v>2007</v>
      </c>
      <c r="B14" s="12">
        <f>'cw_nutrients_trend areaMSE'!H8</f>
        <v>1207776</v>
      </c>
      <c r="C14" s="12">
        <f>'cw_nutrients_trend areaMSE'!I8</f>
        <v>78123</v>
      </c>
      <c r="D14" s="12">
        <f>'cw_nutrients_trend areaMSE'!J8</f>
        <v>3927.3097496952978</v>
      </c>
      <c r="E14" s="15">
        <v>48.93</v>
      </c>
      <c r="F14" s="11">
        <f t="shared" si="0"/>
        <v>3.1649564074795329</v>
      </c>
      <c r="G14" s="11">
        <f t="shared" si="1"/>
        <v>0.15910505429201352</v>
      </c>
      <c r="H14" s="11">
        <v>-7.5399999999999995E-2</v>
      </c>
      <c r="I14" s="11">
        <v>5.9999999999999995E-4</v>
      </c>
      <c r="J14" s="11">
        <f t="shared" ref="J14:K14" si="2">(H14/F10)*5</f>
        <v>-0.10859073355690933</v>
      </c>
      <c r="K14" s="11">
        <f t="shared" si="2"/>
        <v>1.9811892965471024E-2</v>
      </c>
      <c r="M14" s="24"/>
      <c r="N14" s="25"/>
      <c r="O14" s="26"/>
      <c r="P14" s="27"/>
      <c r="Q14" s="27"/>
    </row>
    <row r="15" spans="1:17" x14ac:dyDescent="0.25">
      <c r="A15" s="20">
        <v>2008</v>
      </c>
      <c r="B15" s="12">
        <f>'cw_nutrients_trend areaMSE'!H9</f>
        <v>1146933</v>
      </c>
      <c r="C15" s="12">
        <f>'cw_nutrients_trend areaMSE'!I9</f>
        <v>72183</v>
      </c>
      <c r="D15" s="12">
        <f>'cw_nutrients_trend areaMSE'!J9</f>
        <v>3615.3144714887512</v>
      </c>
      <c r="E15" s="15">
        <v>62.55</v>
      </c>
      <c r="F15" s="11">
        <f>(E15*C15)/B15</f>
        <v>3.9366263330116054</v>
      </c>
      <c r="G15" s="11">
        <f t="shared" si="1"/>
        <v>0.19716750690024734</v>
      </c>
      <c r="H15" s="11">
        <v>-2.87E-2</v>
      </c>
      <c r="I15" s="11">
        <v>6.4999999999999997E-3</v>
      </c>
      <c r="J15" s="11">
        <f t="shared" ref="J15:K15" si="3">(H15/F11)*5</f>
        <v>-3.6585449511802121E-2</v>
      </c>
      <c r="K15" s="11">
        <f t="shared" si="3"/>
        <v>0.18839311267686137</v>
      </c>
      <c r="M15" s="24"/>
      <c r="N15" s="25"/>
      <c r="O15" s="26"/>
      <c r="P15" s="27"/>
      <c r="Q15" s="27"/>
    </row>
    <row r="16" spans="1:17" x14ac:dyDescent="0.25">
      <c r="A16" s="20">
        <v>2009</v>
      </c>
      <c r="B16" s="12">
        <f>'cw_nutrients_trend areaMSE'!H10</f>
        <v>1249555</v>
      </c>
      <c r="C16" s="12">
        <f>'cw_nutrients_trend areaMSE'!I10</f>
        <v>70857</v>
      </c>
      <c r="D16" s="12">
        <f>'cw_nutrients_trend areaMSE'!J10</f>
        <v>2662</v>
      </c>
      <c r="E16" s="15">
        <v>59.36</v>
      </c>
      <c r="F16" s="11">
        <f t="shared" si="0"/>
        <v>3.3660555317693097</v>
      </c>
      <c r="G16" s="11">
        <f t="shared" si="1"/>
        <v>0.12645807507472662</v>
      </c>
      <c r="H16" s="11">
        <v>-7.4999999999999997E-3</v>
      </c>
      <c r="I16" s="11">
        <v>1E-4</v>
      </c>
      <c r="J16" s="11">
        <f t="shared" ref="J16:K16" si="4">(H16/F12)*5</f>
        <v>-1.0773815558977128E-2</v>
      </c>
      <c r="K16" s="11">
        <f t="shared" si="4"/>
        <v>3.4937056397248414E-3</v>
      </c>
      <c r="M16" s="24"/>
      <c r="N16" s="25"/>
      <c r="O16" s="26"/>
      <c r="P16" s="27"/>
      <c r="Q16" s="27"/>
    </row>
    <row r="17" spans="1:17" x14ac:dyDescent="0.25">
      <c r="A17" s="20">
        <v>2010</v>
      </c>
      <c r="B17" s="12">
        <f>'cw_nutrients_trend areaMSE'!H11</f>
        <v>1247323</v>
      </c>
      <c r="C17" s="12">
        <f>'cw_nutrients_trend areaMSE'!I11</f>
        <v>72538</v>
      </c>
      <c r="D17" s="12">
        <f>'cw_nutrients_trend areaMSE'!J11</f>
        <v>2720</v>
      </c>
      <c r="E17" s="15">
        <v>61.72</v>
      </c>
      <c r="F17" s="11">
        <f>(E17*C17)/B17</f>
        <v>3.5893231825277017</v>
      </c>
      <c r="G17" s="11">
        <f t="shared" si="1"/>
        <v>0.13459095999993587</v>
      </c>
      <c r="H17" s="11">
        <v>-1.8499999999999999E-2</v>
      </c>
      <c r="I17" s="11">
        <v>-8.8999999999999999E-3</v>
      </c>
      <c r="J17" s="11">
        <f t="shared" ref="J17:K17" si="5">(H17/F13)*5</f>
        <v>-2.4455949088343362E-2</v>
      </c>
      <c r="K17" s="11">
        <f t="shared" si="5"/>
        <v>-0.27348040743845847</v>
      </c>
      <c r="M17" s="24"/>
      <c r="N17" s="25"/>
      <c r="O17" s="26"/>
      <c r="P17" s="27"/>
      <c r="Q17" s="27"/>
    </row>
    <row r="18" spans="1:17" x14ac:dyDescent="0.25">
      <c r="A18" s="20">
        <v>2011</v>
      </c>
      <c r="B18" s="12">
        <f>'cw_nutrients_trend areaMSE'!H12</f>
        <v>1117554</v>
      </c>
      <c r="C18" s="12">
        <f>'cw_nutrients_trend areaMSE'!I12</f>
        <v>64006</v>
      </c>
      <c r="D18" s="12">
        <f>'cw_nutrients_trend areaMSE'!J12</f>
        <v>4085</v>
      </c>
      <c r="E18" s="15">
        <v>70.44</v>
      </c>
      <c r="F18" s="11">
        <f t="shared" si="0"/>
        <v>4.0343309048153371</v>
      </c>
      <c r="G18" s="11">
        <f t="shared" si="1"/>
        <v>0.25747963856780071</v>
      </c>
      <c r="H18" s="11">
        <v>0.1391</v>
      </c>
      <c r="I18" s="11">
        <v>1.34E-2</v>
      </c>
      <c r="J18" s="11">
        <f t="shared" ref="J18:K18" si="6">(H18/F14)*5</f>
        <v>0.21975026207513337</v>
      </c>
      <c r="K18" s="11">
        <f t="shared" si="6"/>
        <v>0.42110541552647046</v>
      </c>
      <c r="M18" s="24"/>
      <c r="N18" s="25"/>
      <c r="O18" s="26"/>
      <c r="P18" s="27"/>
      <c r="Q18" s="27"/>
    </row>
    <row r="19" spans="1:17" x14ac:dyDescent="0.25">
      <c r="A19" s="20">
        <v>2012</v>
      </c>
      <c r="B19" s="12">
        <f>'cw_nutrients_trend areaMSE'!H13</f>
        <v>1205938.3459460447</v>
      </c>
      <c r="C19" s="12">
        <f>'cw_nutrients_trend areaMSE'!I13</f>
        <v>77255.969075495159</v>
      </c>
      <c r="D19" s="12">
        <f>'cw_nutrients_trend areaMSE'!J13</f>
        <v>4492.4681785527464</v>
      </c>
      <c r="E19" s="15">
        <v>68.33</v>
      </c>
      <c r="F19" s="11">
        <f t="shared" si="0"/>
        <v>4.3774214367380013</v>
      </c>
      <c r="G19" s="11">
        <f t="shared" si="1"/>
        <v>0.25454895905121455</v>
      </c>
      <c r="H19" s="11">
        <v>0.155</v>
      </c>
      <c r="I19" s="11">
        <v>2.46E-2</v>
      </c>
      <c r="J19" s="11">
        <f t="shared" ref="J19:K19" si="7">(H19/F15)*5</f>
        <v>0.19686907886101246</v>
      </c>
      <c r="K19" s="11">
        <f t="shared" si="7"/>
        <v>0.62383504226296882</v>
      </c>
      <c r="M19" s="24"/>
      <c r="N19" s="25"/>
      <c r="O19" s="26"/>
      <c r="P19" s="27"/>
      <c r="Q19" s="27"/>
    </row>
    <row r="20" spans="1:17" x14ac:dyDescent="0.25">
      <c r="A20" s="20">
        <v>2013</v>
      </c>
      <c r="B20" s="12">
        <f>'cw_nutrients_trend areaMSE'!H14</f>
        <v>1227916.2277532804</v>
      </c>
      <c r="C20" s="12">
        <f>'cw_nutrients_trend areaMSE'!I14</f>
        <v>90611.878086285258</v>
      </c>
      <c r="D20" s="12">
        <f>'cw_nutrients_trend areaMSE'!J14</f>
        <v>3730.6463731022423</v>
      </c>
      <c r="E20" s="15">
        <v>60.63</v>
      </c>
      <c r="F20" s="11">
        <f t="shared" si="0"/>
        <v>4.4740822249930545</v>
      </c>
      <c r="G20" s="11">
        <f t="shared" si="1"/>
        <v>0.18420563592929085</v>
      </c>
      <c r="H20" s="11">
        <v>0.3004</v>
      </c>
      <c r="I20" s="11">
        <v>2.35E-2</v>
      </c>
      <c r="J20" s="11">
        <f t="shared" ref="J20:K20" si="8">(H20/F16)*5</f>
        <v>0.44621961397365878</v>
      </c>
      <c r="K20" s="11">
        <f t="shared" si="8"/>
        <v>0.92916169988011355</v>
      </c>
      <c r="M20" s="24"/>
      <c r="N20" s="25"/>
      <c r="O20" s="26"/>
      <c r="P20" s="27"/>
      <c r="Q20" s="27"/>
    </row>
    <row r="21" spans="1:17" x14ac:dyDescent="0.25">
      <c r="A21" s="20">
        <v>2014</v>
      </c>
      <c r="B21" s="12">
        <f>'cw_nutrients_trend areaMSE'!H15</f>
        <v>1314900.6033531111</v>
      </c>
      <c r="C21" s="12">
        <f>'cw_nutrients_trend areaMSE'!I15</f>
        <v>99879.351210750014</v>
      </c>
      <c r="D21" s="12">
        <f>'cw_nutrients_trend areaMSE'!J15</f>
        <v>6470.8526978499995</v>
      </c>
      <c r="E21" s="15">
        <v>81.099999999999994</v>
      </c>
      <c r="F21" s="11">
        <f t="shared" si="0"/>
        <v>6.1603252462852103</v>
      </c>
      <c r="G21" s="11">
        <f t="shared" si="1"/>
        <v>0.39910709026780006</v>
      </c>
      <c r="H21" s="11">
        <v>0.55820000000000003</v>
      </c>
      <c r="I21" s="11">
        <v>4.5600000000000002E-2</v>
      </c>
      <c r="J21" s="11">
        <f t="shared" ref="J21:K21" si="9">(H21/F17)*5</f>
        <v>0.77758392266992793</v>
      </c>
      <c r="K21" s="11">
        <f t="shared" si="9"/>
        <v>1.6940216490030879</v>
      </c>
      <c r="M21" s="24"/>
      <c r="N21" s="28"/>
      <c r="O21" s="26"/>
      <c r="P21" s="27"/>
      <c r="Q21" s="27"/>
    </row>
    <row r="22" spans="1:17" x14ac:dyDescent="0.25">
      <c r="A22" s="20">
        <v>2015</v>
      </c>
      <c r="B22" s="12">
        <f>'cw_nutrients_trend areaMSE'!H16</f>
        <v>1372991.8520129472</v>
      </c>
      <c r="C22" s="12">
        <f>'cw_nutrients_trend areaMSE'!I16</f>
        <v>119621.05638988405</v>
      </c>
      <c r="D22" s="12">
        <f>'cw_nutrients_trend areaMSE'!J16</f>
        <v>3702.8477474320339</v>
      </c>
      <c r="E22" s="15">
        <v>69.78</v>
      </c>
      <c r="F22" s="11">
        <f t="shared" si="0"/>
        <v>6.0795388571667912</v>
      </c>
      <c r="G22" s="11">
        <f t="shared" si="1"/>
        <v>0.18819100451105283</v>
      </c>
      <c r="H22" s="11">
        <v>0.58699999999999997</v>
      </c>
      <c r="I22" s="11">
        <v>5.9999999999999995E-4</v>
      </c>
      <c r="J22" s="11">
        <f t="shared" ref="J22:K22" si="10">(H22/F18)*5</f>
        <v>0.72750601506108803</v>
      </c>
      <c r="K22" s="11">
        <f t="shared" si="10"/>
        <v>1.1651406754674413E-2</v>
      </c>
      <c r="M22" s="24"/>
      <c r="N22" s="28"/>
      <c r="O22" s="26"/>
      <c r="P22" s="27"/>
      <c r="Q22" s="27"/>
    </row>
    <row r="23" spans="1:17" x14ac:dyDescent="0.25">
      <c r="A23" s="20">
        <v>2016</v>
      </c>
      <c r="B23" s="12">
        <f>'cw_nutrients_trend areaMSE'!H17</f>
        <v>1221126.2774693575</v>
      </c>
      <c r="C23" s="12">
        <f>'cw_nutrients_trend areaMSE'!I17</f>
        <v>117278.04485442361</v>
      </c>
      <c r="D23" s="12">
        <f>'cw_nutrients_trend areaMSE'!J17</f>
        <v>4595.8997169047789</v>
      </c>
      <c r="E23" s="15">
        <v>81.34</v>
      </c>
      <c r="F23" s="11">
        <f t="shared" si="0"/>
        <v>7.8119653507318745</v>
      </c>
      <c r="G23" s="11">
        <f t="shared" si="1"/>
        <v>0.30613581074330415</v>
      </c>
      <c r="H23" s="11">
        <v>0.84750000000000003</v>
      </c>
      <c r="I23" s="11">
        <v>1.0699999999999999E-2</v>
      </c>
      <c r="J23" s="11">
        <f t="shared" ref="J23:K23" si="11">(H23/F19)*5</f>
        <v>0.96803564866665692</v>
      </c>
      <c r="K23" s="11">
        <f t="shared" si="11"/>
        <v>0.21017567779264004</v>
      </c>
      <c r="M23" s="24"/>
      <c r="N23" s="29"/>
      <c r="O23" s="26"/>
      <c r="P23" s="27"/>
      <c r="Q2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5" x14ac:dyDescent="0.25"/>
  <sheetData>
    <row r="1" spans="1:3" ht="15.75" thickBot="1" x14ac:dyDescent="0.3">
      <c r="A1" s="58" t="s">
        <v>36</v>
      </c>
      <c r="B1" s="58" t="s">
        <v>37</v>
      </c>
      <c r="C1" s="58" t="s">
        <v>38</v>
      </c>
    </row>
    <row r="2" spans="1:3" x14ac:dyDescent="0.25">
      <c r="A2">
        <v>6</v>
      </c>
      <c r="B2">
        <v>2006</v>
      </c>
      <c r="C2">
        <f>'cw_nutrients_trend MSE'!K13</f>
        <v>-1.857122522872311E-2</v>
      </c>
    </row>
    <row r="3" spans="1:3" x14ac:dyDescent="0.25">
      <c r="A3">
        <v>6</v>
      </c>
      <c r="B3">
        <v>2007</v>
      </c>
      <c r="C3">
        <f>'cw_nutrients_trend MSE'!K14</f>
        <v>1.9811892965471024E-2</v>
      </c>
    </row>
    <row r="4" spans="1:3" x14ac:dyDescent="0.25">
      <c r="A4">
        <v>6</v>
      </c>
      <c r="B4">
        <v>2008</v>
      </c>
      <c r="C4">
        <f>'cw_nutrients_trend MSE'!K15</f>
        <v>0.18839311267686137</v>
      </c>
    </row>
    <row r="5" spans="1:3" x14ac:dyDescent="0.25">
      <c r="A5">
        <v>6</v>
      </c>
      <c r="B5">
        <v>2009</v>
      </c>
      <c r="C5">
        <f>'cw_nutrients_trend MSE'!K16</f>
        <v>3.4937056397248414E-3</v>
      </c>
    </row>
    <row r="6" spans="1:3" x14ac:dyDescent="0.25">
      <c r="A6">
        <v>6</v>
      </c>
      <c r="B6">
        <v>2010</v>
      </c>
      <c r="C6">
        <f>'cw_nutrients_trend MSE'!K17</f>
        <v>-0.27348040743845847</v>
      </c>
    </row>
    <row r="7" spans="1:3" x14ac:dyDescent="0.25">
      <c r="A7">
        <v>6</v>
      </c>
      <c r="B7">
        <v>2011</v>
      </c>
      <c r="C7">
        <f>'cw_nutrients_trend MSE'!K18</f>
        <v>0.42110541552647046</v>
      </c>
    </row>
    <row r="8" spans="1:3" x14ac:dyDescent="0.25">
      <c r="A8">
        <v>6</v>
      </c>
      <c r="B8">
        <v>2012</v>
      </c>
      <c r="C8">
        <f>'cw_nutrients_trend MSE'!K19</f>
        <v>0.62383504226296882</v>
      </c>
    </row>
    <row r="9" spans="1:3" x14ac:dyDescent="0.25">
      <c r="A9">
        <v>6</v>
      </c>
      <c r="B9">
        <v>2013</v>
      </c>
      <c r="C9">
        <f>'cw_nutrients_trend MSE'!K20</f>
        <v>0.92916169988011355</v>
      </c>
    </row>
    <row r="10" spans="1:3" x14ac:dyDescent="0.25">
      <c r="A10">
        <v>6</v>
      </c>
      <c r="B10">
        <v>2014</v>
      </c>
      <c r="C10">
        <f>'cw_nutrients_trend MSE'!K21</f>
        <v>1.6940216490030879</v>
      </c>
    </row>
    <row r="11" spans="1:3" x14ac:dyDescent="0.25">
      <c r="A11">
        <v>6</v>
      </c>
      <c r="B11">
        <v>2015</v>
      </c>
      <c r="C11">
        <f>'cw_nutrients_trend MSE'!K22</f>
        <v>1.1651406754674413E-2</v>
      </c>
    </row>
    <row r="12" spans="1:3" x14ac:dyDescent="0.25">
      <c r="A12">
        <v>6</v>
      </c>
      <c r="B12">
        <v>2016</v>
      </c>
      <c r="C12">
        <f>'cw_nutrients_trend MSE'!K23</f>
        <v>0.21017567779264004</v>
      </c>
    </row>
    <row r="13" spans="1:3" x14ac:dyDescent="0.25">
      <c r="A13">
        <v>7</v>
      </c>
      <c r="B13">
        <v>2006</v>
      </c>
      <c r="C13">
        <f>'cw_nutrients_trend MSE'!J13</f>
        <v>-0.48078724070421941</v>
      </c>
    </row>
    <row r="14" spans="1:3" x14ac:dyDescent="0.25">
      <c r="A14">
        <v>7</v>
      </c>
      <c r="B14">
        <v>2007</v>
      </c>
      <c r="C14">
        <f>'cw_nutrients_trend MSE'!J14</f>
        <v>-0.10859073355690933</v>
      </c>
    </row>
    <row r="15" spans="1:3" x14ac:dyDescent="0.25">
      <c r="A15">
        <v>7</v>
      </c>
      <c r="B15">
        <v>2008</v>
      </c>
      <c r="C15">
        <f>'cw_nutrients_trend MSE'!J15</f>
        <v>-3.6585449511802121E-2</v>
      </c>
    </row>
    <row r="16" spans="1:3" x14ac:dyDescent="0.25">
      <c r="A16">
        <v>7</v>
      </c>
      <c r="B16">
        <v>2009</v>
      </c>
      <c r="C16">
        <f>'cw_nutrients_trend MSE'!J16</f>
        <v>-1.0773815558977128E-2</v>
      </c>
    </row>
    <row r="17" spans="1:3" x14ac:dyDescent="0.25">
      <c r="A17">
        <v>7</v>
      </c>
      <c r="B17">
        <v>2010</v>
      </c>
      <c r="C17">
        <f>'cw_nutrients_trend MSE'!J17</f>
        <v>-2.4455949088343362E-2</v>
      </c>
    </row>
    <row r="18" spans="1:3" x14ac:dyDescent="0.25">
      <c r="A18">
        <v>7</v>
      </c>
      <c r="B18">
        <v>2011</v>
      </c>
      <c r="C18">
        <f>'cw_nutrients_trend MSE'!J18</f>
        <v>0.21975026207513337</v>
      </c>
    </row>
    <row r="19" spans="1:3" x14ac:dyDescent="0.25">
      <c r="A19">
        <v>7</v>
      </c>
      <c r="B19">
        <v>2012</v>
      </c>
      <c r="C19">
        <f>'cw_nutrients_trend MSE'!J19</f>
        <v>0.19686907886101246</v>
      </c>
    </row>
    <row r="20" spans="1:3" x14ac:dyDescent="0.25">
      <c r="A20">
        <v>7</v>
      </c>
      <c r="B20">
        <v>2013</v>
      </c>
      <c r="C20">
        <f>'cw_nutrients_trend MSE'!J20</f>
        <v>0.44621961397365878</v>
      </c>
    </row>
    <row r="21" spans="1:3" x14ac:dyDescent="0.25">
      <c r="A21">
        <v>7</v>
      </c>
      <c r="B21">
        <v>2014</v>
      </c>
      <c r="C21">
        <f>'cw_nutrients_trend MSE'!J21</f>
        <v>0.77758392266992793</v>
      </c>
    </row>
    <row r="22" spans="1:3" x14ac:dyDescent="0.25">
      <c r="A22">
        <v>7</v>
      </c>
      <c r="B22">
        <v>2015</v>
      </c>
      <c r="C22">
        <f>'cw_nutrients_trend MSE'!J22</f>
        <v>0.72750601506108803</v>
      </c>
    </row>
    <row r="23" spans="1:3" x14ac:dyDescent="0.25">
      <c r="A23">
        <v>7</v>
      </c>
      <c r="B23">
        <v>2016</v>
      </c>
      <c r="C23">
        <f>'cw_nutrients_trend MSE'!J23</f>
        <v>0.96803564866665692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cw_nutrients_trendgl</vt:lpstr>
      <vt:lpstr>cw_nutrients_trend_areaSE</vt:lpstr>
      <vt:lpstr>cw_nutrients_trend areaMSE</vt:lpstr>
      <vt:lpstr>cw_nutrients_trend MSE</vt:lpstr>
      <vt:lpstr>cw_nutrients_trend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2019-03-29T21:10:35Z</dcterms:created>
  <dcterms:modified xsi:type="dcterms:W3CDTF">2019-06-04T21:37:14Z</dcterms:modified>
</cp:coreProperties>
</file>