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G:\AGUAS LIMPIAS\CAPAS DE DATOS AGUAS LIMPIAS\EXCELS\"/>
    </mc:Choice>
  </mc:AlternateContent>
  <xr:revisionPtr revIDLastSave="0" documentId="13_ncr:1_{5C056DDA-8119-4CCD-BC4E-353DE1268553}" xr6:coauthVersionLast="43" xr6:coauthVersionMax="43" xr10:uidLastSave="{00000000-0000-0000-0000-000000000000}"/>
  <bookViews>
    <workbookView xWindow="6255" yWindow="4260" windowWidth="8910" windowHeight="7260" firstSheet="3" activeTab="3" xr2:uid="{00000000-000D-0000-FFFF-FFFF00000000}"/>
  </bookViews>
  <sheets>
    <sheet name="trash 2010" sheetId="1" r:id="rId1"/>
    <sheet name="trash 2020" sheetId="2" r:id="rId2"/>
    <sheet name="calculo trash" sheetId="3" r:id="rId3"/>
    <sheet name="cw_trash_tren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2" i="4"/>
  <c r="E4" i="3"/>
  <c r="E3" i="3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  <c r="H18" i="2" l="1"/>
  <c r="I18" i="2" s="1"/>
  <c r="K18" i="2" s="1"/>
  <c r="H17" i="2"/>
  <c r="I17" i="2" s="1"/>
  <c r="H16" i="2"/>
  <c r="I16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K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19" i="1"/>
  <c r="I19" i="1" s="1"/>
  <c r="K19" i="1" s="1"/>
  <c r="H18" i="1"/>
  <c r="I18" i="1" s="1"/>
  <c r="H17" i="1"/>
  <c r="I17" i="1" s="1"/>
  <c r="H15" i="1"/>
  <c r="I15" i="1" s="1"/>
  <c r="J15" i="1" s="1"/>
  <c r="H14" i="1"/>
  <c r="I14" i="1" s="1"/>
  <c r="H13" i="1"/>
  <c r="I13" i="1" s="1"/>
  <c r="K13" i="1" s="1"/>
  <c r="H12" i="1"/>
  <c r="I12" i="1" s="1"/>
  <c r="H11" i="1"/>
  <c r="I11" i="1" s="1"/>
  <c r="H10" i="1"/>
  <c r="I10" i="1" s="1"/>
  <c r="K10" i="1" s="1"/>
  <c r="H9" i="1"/>
  <c r="I9" i="1" s="1"/>
  <c r="H8" i="1"/>
  <c r="I8" i="1" s="1"/>
  <c r="H7" i="1"/>
  <c r="I7" i="1" s="1"/>
  <c r="J7" i="1" s="1"/>
  <c r="H6" i="1"/>
  <c r="I6" i="1" s="1"/>
  <c r="H5" i="1"/>
  <c r="I5" i="1" s="1"/>
  <c r="K5" i="1" s="1"/>
  <c r="H4" i="1"/>
  <c r="I4" i="1" s="1"/>
  <c r="H2" i="1"/>
  <c r="I2" i="1" s="1"/>
  <c r="K2" i="1" s="1"/>
  <c r="K10" i="2" l="1"/>
  <c r="J10" i="2"/>
  <c r="K3" i="2"/>
  <c r="J3" i="2"/>
  <c r="J11" i="2"/>
  <c r="L11" i="2" s="1"/>
  <c r="M11" i="2" s="1"/>
  <c r="J12" i="2"/>
  <c r="K12" i="2"/>
  <c r="K7" i="2"/>
  <c r="J7" i="2"/>
  <c r="J4" i="2"/>
  <c r="K4" i="2"/>
  <c r="K14" i="2"/>
  <c r="J14" i="2"/>
  <c r="K5" i="2"/>
  <c r="J5" i="2"/>
  <c r="K16" i="2"/>
  <c r="J16" i="2"/>
  <c r="K8" i="2"/>
  <c r="J8" i="2"/>
  <c r="K13" i="2"/>
  <c r="J13" i="2"/>
  <c r="K6" i="2"/>
  <c r="J6" i="2"/>
  <c r="K17" i="2"/>
  <c r="J17" i="2"/>
  <c r="J9" i="2"/>
  <c r="L9" i="2" s="1"/>
  <c r="M9" i="2" s="1"/>
  <c r="J18" i="2"/>
  <c r="L18" i="2" s="1"/>
  <c r="M18" i="2" s="1"/>
  <c r="K12" i="1"/>
  <c r="J12" i="1"/>
  <c r="K8" i="1"/>
  <c r="J8" i="1"/>
  <c r="K14" i="1"/>
  <c r="J14" i="1"/>
  <c r="J9" i="1"/>
  <c r="K9" i="1"/>
  <c r="K6" i="1"/>
  <c r="J6" i="1"/>
  <c r="K4" i="1"/>
  <c r="J4" i="1"/>
  <c r="L15" i="1"/>
  <c r="M15" i="1" s="1"/>
  <c r="K17" i="1"/>
  <c r="J17" i="1"/>
  <c r="L17" i="1" s="1"/>
  <c r="M17" i="1" s="1"/>
  <c r="K11" i="1"/>
  <c r="J11" i="1"/>
  <c r="L11" i="1" s="1"/>
  <c r="M11" i="1" s="1"/>
  <c r="K18" i="1"/>
  <c r="J18" i="1"/>
  <c r="L18" i="1" s="1"/>
  <c r="M18" i="1" s="1"/>
  <c r="J5" i="1"/>
  <c r="L5" i="1" s="1"/>
  <c r="M5" i="1" s="1"/>
  <c r="J13" i="1"/>
  <c r="L13" i="1" s="1"/>
  <c r="M13" i="1" s="1"/>
  <c r="J2" i="1"/>
  <c r="L2" i="1" s="1"/>
  <c r="M2" i="1" s="1"/>
  <c r="J10" i="1"/>
  <c r="L10" i="1" s="1"/>
  <c r="M10" i="1" s="1"/>
  <c r="J19" i="1"/>
  <c r="L19" i="1" s="1"/>
  <c r="M19" i="1" s="1"/>
  <c r="K7" i="1"/>
  <c r="L7" i="1" s="1"/>
  <c r="M7" i="1" s="1"/>
  <c r="K15" i="1"/>
  <c r="L10" i="2" l="1"/>
  <c r="M10" i="2" s="1"/>
  <c r="L3" i="2"/>
  <c r="M3" i="2" s="1"/>
  <c r="L14" i="1"/>
  <c r="M14" i="1" s="1"/>
  <c r="L4" i="1"/>
  <c r="M4" i="1" s="1"/>
  <c r="L8" i="1"/>
  <c r="M8" i="1" s="1"/>
  <c r="L12" i="1"/>
  <c r="M12" i="1" s="1"/>
  <c r="L13" i="2"/>
  <c r="M13" i="2" s="1"/>
  <c r="L4" i="2"/>
  <c r="M4" i="2" s="1"/>
  <c r="L17" i="2"/>
  <c r="M17" i="2" s="1"/>
  <c r="L16" i="2"/>
  <c r="M16" i="2" s="1"/>
  <c r="L7" i="2"/>
  <c r="M7" i="2" s="1"/>
  <c r="L12" i="2"/>
  <c r="M12" i="2" s="1"/>
  <c r="L6" i="2"/>
  <c r="M6" i="2" s="1"/>
  <c r="L5" i="2"/>
  <c r="M5" i="2" s="1"/>
  <c r="L14" i="2"/>
  <c r="M14" i="2" s="1"/>
  <c r="L8" i="2"/>
  <c r="M8" i="2" s="1"/>
  <c r="L9" i="1"/>
  <c r="M9" i="1" s="1"/>
  <c r="M21" i="1"/>
  <c r="N10" i="1" s="1"/>
  <c r="L6" i="1"/>
  <c r="M6" i="1" s="1"/>
  <c r="M20" i="2" l="1"/>
  <c r="N11" i="2" s="1"/>
  <c r="N4" i="1"/>
  <c r="N14" i="1"/>
  <c r="N19" i="1"/>
  <c r="N12" i="1"/>
  <c r="N15" i="1"/>
  <c r="N7" i="1"/>
  <c r="N13" i="1"/>
  <c r="N17" i="1"/>
  <c r="C4" i="3" s="1"/>
  <c r="N6" i="1"/>
  <c r="N18" i="1"/>
  <c r="N8" i="1"/>
  <c r="N11" i="1"/>
  <c r="N9" i="1"/>
  <c r="N5" i="1"/>
  <c r="C3" i="3" s="1"/>
  <c r="N17" i="2" l="1"/>
  <c r="N9" i="2"/>
  <c r="N5" i="2"/>
  <c r="N14" i="2"/>
  <c r="N12" i="2"/>
  <c r="N10" i="2"/>
  <c r="N8" i="2"/>
  <c r="N13" i="2"/>
  <c r="N18" i="2"/>
  <c r="N6" i="2"/>
  <c r="N7" i="2"/>
  <c r="N16" i="2"/>
  <c r="B4" i="3" s="1"/>
  <c r="D4" i="3" s="1"/>
  <c r="N3" i="2"/>
  <c r="B3" i="3" s="1"/>
  <c r="D3" i="3" s="1"/>
  <c r="N4" i="2"/>
</calcChain>
</file>

<file path=xl/sharedStrings.xml><?xml version="1.0" encoding="utf-8"?>
<sst xmlns="http://schemas.openxmlformats.org/spreadsheetml/2006/main" count="115" uniqueCount="55">
  <si>
    <t>PROVINCIA</t>
  </si>
  <si>
    <t>CANTÓN</t>
  </si>
  <si>
    <t>Coastal population (2010)</t>
  </si>
  <si>
    <r>
      <t>Waste generation rate [kg/person/day]</t>
    </r>
    <r>
      <rPr>
        <b/>
        <vertAlign val="superscript"/>
        <sz val="12"/>
        <color rgb="FF000000"/>
        <rFont val="Calibri"/>
        <family val="2"/>
      </rPr>
      <t>3</t>
    </r>
  </si>
  <si>
    <r>
      <t>% Plastic in waste stream</t>
    </r>
    <r>
      <rPr>
        <b/>
        <vertAlign val="superscript"/>
        <sz val="12"/>
        <color rgb="FF000000"/>
        <rFont val="Calibri"/>
        <family val="2"/>
      </rPr>
      <t>4</t>
    </r>
  </si>
  <si>
    <r>
      <t>% Inadequately managed waste</t>
    </r>
    <r>
      <rPr>
        <b/>
        <vertAlign val="superscript"/>
        <sz val="12"/>
        <color rgb="FF000000"/>
        <rFont val="Calibri"/>
        <family val="2"/>
      </rPr>
      <t>5</t>
    </r>
  </si>
  <si>
    <r>
      <t>% Littered waste</t>
    </r>
    <r>
      <rPr>
        <b/>
        <vertAlign val="superscript"/>
        <sz val="12"/>
        <color rgb="FF000000"/>
        <rFont val="Calibri"/>
        <family val="2"/>
      </rPr>
      <t>6</t>
    </r>
  </si>
  <si>
    <r>
      <t>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</si>
  <si>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</si>
  <si>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Inadequately managed plastic waste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</si>
  <si>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littered
 [kg/day]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</si>
  <si>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</si>
  <si>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in 2010
 [tonnes]</t>
    </r>
    <r>
      <rPr>
        <b/>
        <vertAlign val="superscript"/>
        <sz val="12"/>
        <color rgb="FF000000"/>
        <rFont val="Calibri"/>
        <family val="2"/>
      </rPr>
      <t>7</t>
    </r>
  </si>
  <si>
    <t>(Mismanaged plastic waste in 2010/MAX) ESCALADO</t>
  </si>
  <si>
    <r>
      <t>Mismanaged plastic waste in 2025
 [tonnes]</t>
    </r>
    <r>
      <rPr>
        <b/>
        <vertAlign val="superscript"/>
        <sz val="12"/>
        <color rgb="FF000000"/>
        <rFont val="Calibri"/>
        <family val="2"/>
      </rPr>
      <t>7</t>
    </r>
  </si>
  <si>
    <t>Ecuador</t>
  </si>
  <si>
    <t>MANABI</t>
  </si>
  <si>
    <t>JAMA</t>
  </si>
  <si>
    <t>JARAMIJO</t>
  </si>
  <si>
    <t>JIPIJAPA</t>
  </si>
  <si>
    <t>MANTA</t>
  </si>
  <si>
    <t>MONTECRISTI</t>
  </si>
  <si>
    <t>PEDERNALES</t>
  </si>
  <si>
    <t>PORTOVIEJO</t>
  </si>
  <si>
    <t>PUERTO LOPEZ</t>
  </si>
  <si>
    <t>SAN VICENTE</t>
  </si>
  <si>
    <t>SUCRE</t>
  </si>
  <si>
    <t>TOSAGUA</t>
  </si>
  <si>
    <t>CHONE</t>
  </si>
  <si>
    <t>SANTA ELENA</t>
  </si>
  <si>
    <t>LA LIBERTAD</t>
  </si>
  <si>
    <t>SALINAS</t>
  </si>
  <si>
    <t>MAX</t>
  </si>
  <si>
    <t>Basica</t>
  </si>
  <si>
    <t>Excedente</t>
  </si>
  <si>
    <t>Valor</t>
  </si>
  <si>
    <t>GAD Micro</t>
  </si>
  <si>
    <t>GAD Pequeño</t>
  </si>
  <si>
    <t>GAD Mediano</t>
  </si>
  <si>
    <t>GAD Grande</t>
  </si>
  <si>
    <t>GAD Especial</t>
  </si>
  <si>
    <t>En Adelante</t>
  </si>
  <si>
    <t>Manabí</t>
  </si>
  <si>
    <t>Santa Elena</t>
  </si>
  <si>
    <t>value2010</t>
  </si>
  <si>
    <t>trend1year</t>
  </si>
  <si>
    <t>(Mismanaged plastic waste in 2025/MAX) ESCALADO</t>
  </si>
  <si>
    <t>value2020</t>
  </si>
  <si>
    <t>trend10year</t>
  </si>
  <si>
    <t>(value2020-value2010)/value2010</t>
  </si>
  <si>
    <t>trend10year/10</t>
  </si>
  <si>
    <t>Projection Coastal population (2020)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</si>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</sst>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3" fontId="4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/>
    <xf numFmtId="1" fontId="4" fillId="0" borderId="0" xfId="1" applyNumberFormat="1" applyFont="1" applyFill="1"/>
    <xf numFmtId="3" fontId="6" fillId="0" borderId="0" xfId="0" applyNumberFormat="1" applyFont="1" applyFill="1"/>
    <xf numFmtId="165" fontId="6" fillId="0" borderId="0" xfId="0" applyNumberFormat="1" applyFont="1" applyFill="1"/>
    <xf numFmtId="0" fontId="7" fillId="0" borderId="2" xfId="0" applyFont="1" applyFill="1" applyBorder="1"/>
    <xf numFmtId="0" fontId="0" fillId="0" borderId="2" xfId="0" applyFill="1" applyBorder="1"/>
    <xf numFmtId="3" fontId="0" fillId="0" borderId="2" xfId="0" applyNumberFormat="1" applyFont="1" applyFill="1" applyBorder="1"/>
    <xf numFmtId="0" fontId="0" fillId="0" borderId="2" xfId="0" applyBorder="1"/>
    <xf numFmtId="1" fontId="4" fillId="0" borderId="2" xfId="0" applyNumberFormat="1" applyFont="1" applyFill="1" applyBorder="1"/>
    <xf numFmtId="1" fontId="4" fillId="0" borderId="2" xfId="1" applyNumberFormat="1" applyFont="1" applyFill="1" applyBorder="1"/>
    <xf numFmtId="3" fontId="6" fillId="0" borderId="2" xfId="0" applyNumberFormat="1" applyFont="1" applyFill="1" applyBorder="1"/>
    <xf numFmtId="165" fontId="6" fillId="0" borderId="2" xfId="0" applyNumberFormat="1" applyFont="1" applyFill="1" applyBorder="1"/>
    <xf numFmtId="4" fontId="8" fillId="0" borderId="2" xfId="0" applyNumberFormat="1" applyFont="1" applyBorder="1" applyAlignment="1">
      <alignment horizontal="left" indent="1"/>
    </xf>
    <xf numFmtId="2" fontId="0" fillId="0" borderId="2" xfId="0" applyNumberFormat="1" applyBorder="1"/>
    <xf numFmtId="4" fontId="8" fillId="0" borderId="2" xfId="0" applyNumberFormat="1" applyFont="1" applyFill="1" applyBorder="1" applyAlignment="1">
      <alignment horizontal="left" indent="1"/>
    </xf>
    <xf numFmtId="2" fontId="0" fillId="0" borderId="2" xfId="0" applyNumberFormat="1" applyFill="1" applyBorder="1"/>
    <xf numFmtId="0" fontId="0" fillId="0" borderId="0" xfId="0" applyFill="1"/>
    <xf numFmtId="4" fontId="8" fillId="0" borderId="2" xfId="0" applyNumberFormat="1" applyFont="1" applyFill="1" applyBorder="1" applyAlignment="1">
      <alignment horizontal="left"/>
    </xf>
    <xf numFmtId="4" fontId="9" fillId="0" borderId="2" xfId="0" applyNumberFormat="1" applyFont="1" applyFill="1" applyBorder="1" applyAlignment="1">
      <alignment horizontal="left"/>
    </xf>
    <xf numFmtId="4" fontId="9" fillId="0" borderId="2" xfId="0" applyNumberFormat="1" applyFont="1" applyBorder="1" applyAlignment="1">
      <alignment horizontal="left"/>
    </xf>
    <xf numFmtId="0" fontId="7" fillId="0" borderId="0" xfId="0" applyFont="1"/>
    <xf numFmtId="2" fontId="0" fillId="0" borderId="0" xfId="0" applyNumberFormat="1"/>
    <xf numFmtId="166" fontId="0" fillId="0" borderId="2" xfId="2" applyFont="1" applyBorder="1"/>
    <xf numFmtId="0" fontId="0" fillId="0" borderId="0" xfId="0" applyAlignment="1">
      <alignment horizontal="center"/>
    </xf>
    <xf numFmtId="0" fontId="0" fillId="2" borderId="2" xfId="0" applyFill="1" applyBorder="1"/>
    <xf numFmtId="2" fontId="0" fillId="2" borderId="2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0" fillId="4" borderId="3" xfId="0" applyFont="1" applyFill="1" applyBorder="1" applyAlignment="1">
      <alignment horizontal="left" vertical="center"/>
    </xf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175778</xdr:colOff>
      <xdr:row>8</xdr:row>
      <xdr:rowOff>53415</xdr:rowOff>
    </xdr:from>
    <xdr:to>
      <xdr:col>4</xdr:col>
      <xdr:colOff>1084093</xdr:colOff>
      <xdr:row>19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4" t="47279" r="14990" b="15141"/>
        <a:stretch/>
      </xdr:blipFill>
      <xdr:spPr>
        <a:xfrm>
          <a:off x="175778" y="1586940"/>
          <a:ext cx="5308865" cy="2137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UAS%20LIMPIAS/DOCUMENTOS/Proyecciones%20ISO%20Manab&#237;%20Santa%20El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</sheetNames>
    <sheetDataSet>
      <sheetData sheetId="0">
        <row r="4">
          <cell r="D4">
            <v>321800</v>
          </cell>
        </row>
        <row r="6">
          <cell r="D6">
            <v>131002</v>
          </cell>
        </row>
        <row r="9">
          <cell r="D9">
            <v>74645</v>
          </cell>
        </row>
        <row r="11">
          <cell r="D11">
            <v>264281</v>
          </cell>
        </row>
        <row r="12">
          <cell r="D12">
            <v>107785</v>
          </cell>
        </row>
        <row r="17">
          <cell r="D17">
            <v>62443</v>
          </cell>
        </row>
        <row r="18">
          <cell r="D18">
            <v>42297</v>
          </cell>
        </row>
        <row r="20">
          <cell r="D20">
            <v>63441</v>
          </cell>
        </row>
        <row r="22">
          <cell r="D22">
            <v>24688</v>
          </cell>
        </row>
        <row r="23">
          <cell r="D23">
            <v>26116</v>
          </cell>
        </row>
        <row r="24">
          <cell r="D24">
            <v>28439</v>
          </cell>
        </row>
        <row r="25">
          <cell r="D25">
            <v>24799</v>
          </cell>
        </row>
        <row r="31">
          <cell r="D31">
            <v>188821</v>
          </cell>
        </row>
        <row r="32">
          <cell r="D32">
            <v>117767</v>
          </cell>
        </row>
        <row r="33">
          <cell r="D33">
            <v>94590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O1" sqref="O1:O1048576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4" ht="97.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5" t="s">
        <v>15</v>
      </c>
      <c r="B2" s="5"/>
      <c r="C2" s="6">
        <v>6400048</v>
      </c>
      <c r="D2" s="7">
        <v>1.1299999999999999</v>
      </c>
      <c r="E2" s="8">
        <v>12.949999999999998</v>
      </c>
      <c r="F2" s="9">
        <v>29.998109400000001</v>
      </c>
      <c r="G2" s="9">
        <v>2</v>
      </c>
      <c r="H2" s="10">
        <f>C2*$D$2</f>
        <v>7232054.2399999993</v>
      </c>
      <c r="I2" s="10">
        <f>H2*$E$2/100</f>
        <v>936551.02407999977</v>
      </c>
      <c r="J2" s="10">
        <f>I2*$F$2/100</f>
        <v>280947.60079033865</v>
      </c>
      <c r="K2" s="10">
        <f>((I2*$G$2)/100)</f>
        <v>18731.020481599997</v>
      </c>
      <c r="L2" s="11">
        <f>(J2+K2)/C2</f>
        <v>4.6824433390489986E-2</v>
      </c>
      <c r="M2" s="10">
        <f>(L2*C2*365)/1000</f>
        <v>109382.69676425761</v>
      </c>
      <c r="N2" s="10"/>
    </row>
    <row r="3" spans="1:14" ht="15.75" x14ac:dyDescent="0.25">
      <c r="A3" s="12" t="s">
        <v>16</v>
      </c>
      <c r="B3" s="13"/>
      <c r="C3" s="14">
        <v>1009217</v>
      </c>
      <c r="D3" s="15"/>
      <c r="E3" s="16"/>
      <c r="F3" s="17"/>
      <c r="G3" s="17"/>
      <c r="H3" s="18"/>
      <c r="I3" s="18"/>
      <c r="J3" s="18"/>
      <c r="K3" s="18"/>
      <c r="L3" s="19"/>
      <c r="M3" s="15"/>
      <c r="N3" s="15"/>
    </row>
    <row r="4" spans="1:14" ht="15.75" x14ac:dyDescent="0.25">
      <c r="A4" s="15" t="s">
        <v>16</v>
      </c>
      <c r="B4" s="20" t="s">
        <v>17</v>
      </c>
      <c r="C4" s="14">
        <v>23253</v>
      </c>
      <c r="D4" s="21">
        <v>0.61</v>
      </c>
      <c r="E4" s="16">
        <v>12.949999999999998</v>
      </c>
      <c r="F4" s="17">
        <v>29.998109400000001</v>
      </c>
      <c r="G4" s="17">
        <v>2</v>
      </c>
      <c r="H4" s="18">
        <f>C4*D4</f>
        <v>14184.33</v>
      </c>
      <c r="I4" s="18">
        <f>H4*E4/100</f>
        <v>1836.8707349999997</v>
      </c>
      <c r="J4" s="18">
        <f>I4*F4/100</f>
        <v>551.02649262188402</v>
      </c>
      <c r="K4" s="18">
        <f>((I4*G4)/100)</f>
        <v>36.737414699999995</v>
      </c>
      <c r="L4" s="19">
        <f>(J4+K4)/C4</f>
        <v>2.5276906520529999E-2</v>
      </c>
      <c r="M4" s="21">
        <f>(L4*C4*365)/1000</f>
        <v>214.53382617248769</v>
      </c>
      <c r="N4" s="21">
        <f>M4/$M$21</f>
        <v>7.448981649589656E-2</v>
      </c>
    </row>
    <row r="5" spans="1:14" ht="15.75" x14ac:dyDescent="0.25">
      <c r="A5" s="15" t="s">
        <v>16</v>
      </c>
      <c r="B5" s="20" t="s">
        <v>18</v>
      </c>
      <c r="C5" s="14">
        <v>18486</v>
      </c>
      <c r="D5" s="21">
        <v>0.61</v>
      </c>
      <c r="E5" s="16">
        <v>12.949999999999998</v>
      </c>
      <c r="F5" s="17">
        <v>29.998109400000001</v>
      </c>
      <c r="G5" s="17">
        <v>2</v>
      </c>
      <c r="H5" s="18">
        <f>C5*D5</f>
        <v>11276.46</v>
      </c>
      <c r="I5" s="18">
        <f t="shared" ref="I5:J19" si="0">H5*E5/100</f>
        <v>1460.3015699999994</v>
      </c>
      <c r="J5" s="18">
        <f t="shared" si="0"/>
        <v>438.06286253851744</v>
      </c>
      <c r="K5" s="18">
        <f t="shared" ref="K5:K19" si="1">((I5*G5)/100)</f>
        <v>29.206031399999986</v>
      </c>
      <c r="L5" s="19">
        <f>(J5+K5)/C5</f>
        <v>2.5276906520529992E-2</v>
      </c>
      <c r="M5" s="21">
        <f t="shared" ref="M5:M19" si="2">(L5*C5*365)/1000</f>
        <v>170.55314628755886</v>
      </c>
      <c r="N5" s="21">
        <f t="shared" ref="N5:N19" si="3">M5/$M$21</f>
        <v>5.9218971648524632E-2</v>
      </c>
    </row>
    <row r="6" spans="1:14" ht="15.75" x14ac:dyDescent="0.25">
      <c r="A6" s="15" t="s">
        <v>16</v>
      </c>
      <c r="B6" s="20" t="s">
        <v>19</v>
      </c>
      <c r="C6" s="14">
        <v>71083</v>
      </c>
      <c r="D6" s="21">
        <v>0.68</v>
      </c>
      <c r="E6" s="16">
        <v>12.949999999999998</v>
      </c>
      <c r="F6" s="17">
        <v>29.998109400000001</v>
      </c>
      <c r="G6" s="17">
        <v>2</v>
      </c>
      <c r="H6" s="18">
        <f t="shared" ref="H6:H19" si="4">C6*D6</f>
        <v>48336.44</v>
      </c>
      <c r="I6" s="18">
        <f t="shared" si="0"/>
        <v>6259.5689799999991</v>
      </c>
      <c r="J6" s="18">
        <f t="shared" si="0"/>
        <v>1877.7523505888637</v>
      </c>
      <c r="K6" s="18">
        <f t="shared" si="1"/>
        <v>125.19137959999998</v>
      </c>
      <c r="L6" s="19">
        <f t="shared" ref="L6:L19" si="5">(J6+K6)/C6</f>
        <v>2.8177535137639993E-2</v>
      </c>
      <c r="M6" s="21">
        <f t="shared" si="2"/>
        <v>731.07446151893521</v>
      </c>
      <c r="N6" s="21">
        <f t="shared" si="3"/>
        <v>0.25384156640919331</v>
      </c>
    </row>
    <row r="7" spans="1:14" ht="15.75" x14ac:dyDescent="0.25">
      <c r="A7" s="15" t="s">
        <v>16</v>
      </c>
      <c r="B7" s="20" t="s">
        <v>20</v>
      </c>
      <c r="C7" s="14">
        <v>226477</v>
      </c>
      <c r="D7" s="21">
        <v>0.68</v>
      </c>
      <c r="E7" s="16">
        <v>12.949999999999998</v>
      </c>
      <c r="F7" s="17">
        <v>29.998109400000001</v>
      </c>
      <c r="G7" s="17">
        <v>2</v>
      </c>
      <c r="H7" s="18">
        <f t="shared" si="4"/>
        <v>154004.36000000002</v>
      </c>
      <c r="I7" s="18">
        <f t="shared" si="0"/>
        <v>19943.564619999997</v>
      </c>
      <c r="J7" s="18">
        <f t="shared" si="0"/>
        <v>5982.6923329672936</v>
      </c>
      <c r="K7" s="18">
        <f t="shared" si="1"/>
        <v>398.87129239999996</v>
      </c>
      <c r="L7" s="19">
        <f t="shared" si="5"/>
        <v>2.8177535137639997E-2</v>
      </c>
      <c r="M7" s="21">
        <f t="shared" si="2"/>
        <v>2329.2707232590619</v>
      </c>
      <c r="N7" s="21">
        <f t="shared" si="3"/>
        <v>0.80876266386695672</v>
      </c>
    </row>
    <row r="8" spans="1:14" ht="15.75" x14ac:dyDescent="0.25">
      <c r="A8" s="15" t="s">
        <v>16</v>
      </c>
      <c r="B8" s="20" t="s">
        <v>21</v>
      </c>
      <c r="C8" s="14">
        <v>70294</v>
      </c>
      <c r="D8" s="21">
        <v>0.68</v>
      </c>
      <c r="E8" s="16">
        <v>12.949999999999998</v>
      </c>
      <c r="F8" s="17">
        <v>29.998109400000001</v>
      </c>
      <c r="G8" s="17">
        <v>2</v>
      </c>
      <c r="H8" s="18">
        <f t="shared" si="4"/>
        <v>47799.920000000006</v>
      </c>
      <c r="I8" s="18">
        <f t="shared" si="0"/>
        <v>6190.0896399999992</v>
      </c>
      <c r="J8" s="18">
        <f t="shared" si="0"/>
        <v>1856.9098621652658</v>
      </c>
      <c r="K8" s="18">
        <f t="shared" si="1"/>
        <v>123.80179279999999</v>
      </c>
      <c r="L8" s="19">
        <f t="shared" si="5"/>
        <v>2.8177535137639993E-2</v>
      </c>
      <c r="M8" s="21">
        <f t="shared" si="2"/>
        <v>722.95975406232196</v>
      </c>
      <c r="N8" s="21">
        <f t="shared" si="3"/>
        <v>0.25102400108560186</v>
      </c>
    </row>
    <row r="9" spans="1:14" ht="15.75" x14ac:dyDescent="0.25">
      <c r="A9" s="15" t="s">
        <v>16</v>
      </c>
      <c r="B9" s="20" t="s">
        <v>22</v>
      </c>
      <c r="C9" s="14">
        <v>55128</v>
      </c>
      <c r="D9" s="21">
        <v>0.68</v>
      </c>
      <c r="E9" s="16">
        <v>12.949999999999998</v>
      </c>
      <c r="F9" s="17">
        <v>29.998109400000001</v>
      </c>
      <c r="G9" s="17">
        <v>2</v>
      </c>
      <c r="H9" s="18">
        <f t="shared" si="4"/>
        <v>37487.040000000001</v>
      </c>
      <c r="I9" s="18">
        <f t="shared" si="0"/>
        <v>4854.5716799999991</v>
      </c>
      <c r="J9" s="18">
        <f t="shared" si="0"/>
        <v>1456.2797234678178</v>
      </c>
      <c r="K9" s="18">
        <f t="shared" si="1"/>
        <v>97.091433599999988</v>
      </c>
      <c r="L9" s="19">
        <f t="shared" si="5"/>
        <v>2.817753513764E-2</v>
      </c>
      <c r="M9" s="21">
        <f t="shared" si="2"/>
        <v>566.98047232975352</v>
      </c>
      <c r="N9" s="21">
        <f t="shared" si="3"/>
        <v>0.19686532466280282</v>
      </c>
    </row>
    <row r="10" spans="1:14" s="24" customFormat="1" ht="15.75" x14ac:dyDescent="0.25">
      <c r="A10" s="13" t="s">
        <v>16</v>
      </c>
      <c r="B10" s="22" t="s">
        <v>23</v>
      </c>
      <c r="C10" s="14">
        <v>280029</v>
      </c>
      <c r="D10" s="23">
        <v>0.68</v>
      </c>
      <c r="E10" s="16">
        <v>12.949999999999998</v>
      </c>
      <c r="F10" s="17">
        <v>29.998109400000001</v>
      </c>
      <c r="G10" s="17">
        <v>2</v>
      </c>
      <c r="H10" s="18">
        <f t="shared" si="4"/>
        <v>190419.72</v>
      </c>
      <c r="I10" s="18">
        <f t="shared" si="0"/>
        <v>24659.353739999995</v>
      </c>
      <c r="J10" s="18">
        <f t="shared" si="0"/>
        <v>7397.3399122581895</v>
      </c>
      <c r="K10" s="18">
        <f t="shared" si="1"/>
        <v>493.18707479999989</v>
      </c>
      <c r="L10" s="19">
        <f t="shared" si="5"/>
        <v>2.8177535137639993E-2</v>
      </c>
      <c r="M10" s="23">
        <f t="shared" si="2"/>
        <v>2880.0423502762392</v>
      </c>
      <c r="N10" s="21">
        <f t="shared" si="3"/>
        <v>1</v>
      </c>
    </row>
    <row r="11" spans="1:14" ht="15.75" x14ac:dyDescent="0.25">
      <c r="A11" s="15" t="s">
        <v>16</v>
      </c>
      <c r="B11" s="20" t="s">
        <v>24</v>
      </c>
      <c r="C11" s="14">
        <v>20451</v>
      </c>
      <c r="D11" s="21">
        <v>0.61</v>
      </c>
      <c r="E11" s="16">
        <v>12.949999999999998</v>
      </c>
      <c r="F11" s="17">
        <v>29.998109400000001</v>
      </c>
      <c r="G11" s="17">
        <v>2</v>
      </c>
      <c r="H11" s="18">
        <f t="shared" si="4"/>
        <v>12475.11</v>
      </c>
      <c r="I11" s="18">
        <f t="shared" si="0"/>
        <v>1615.5267449999997</v>
      </c>
      <c r="J11" s="18">
        <f t="shared" si="0"/>
        <v>484.627480351359</v>
      </c>
      <c r="K11" s="18">
        <f t="shared" si="1"/>
        <v>32.310534899999993</v>
      </c>
      <c r="L11" s="19">
        <f t="shared" si="5"/>
        <v>2.5276906520529999E-2</v>
      </c>
      <c r="M11" s="21">
        <f t="shared" si="2"/>
        <v>188.68237556674606</v>
      </c>
      <c r="N11" s="21">
        <f t="shared" si="3"/>
        <v>6.5513750361569714E-2</v>
      </c>
    </row>
    <row r="12" spans="1:14" ht="15.75" x14ac:dyDescent="0.25">
      <c r="A12" s="15" t="s">
        <v>16</v>
      </c>
      <c r="B12" s="20" t="s">
        <v>25</v>
      </c>
      <c r="C12" s="14">
        <v>22025</v>
      </c>
      <c r="D12" s="21">
        <v>0.61</v>
      </c>
      <c r="E12" s="16">
        <v>12.949999999999998</v>
      </c>
      <c r="F12" s="17">
        <v>29.998109400000001</v>
      </c>
      <c r="G12" s="17">
        <v>2</v>
      </c>
      <c r="H12" s="18">
        <f t="shared" si="4"/>
        <v>13435.25</v>
      </c>
      <c r="I12" s="18">
        <f t="shared" si="0"/>
        <v>1739.8648749999995</v>
      </c>
      <c r="J12" s="18">
        <f t="shared" si="0"/>
        <v>521.9265686146731</v>
      </c>
      <c r="K12" s="18">
        <f t="shared" si="1"/>
        <v>34.797297499999992</v>
      </c>
      <c r="L12" s="19">
        <f t="shared" si="5"/>
        <v>2.5276906520529992E-2</v>
      </c>
      <c r="M12" s="21">
        <f t="shared" si="2"/>
        <v>203.20421113185569</v>
      </c>
      <c r="N12" s="21">
        <f t="shared" si="3"/>
        <v>7.0555980231459217E-2</v>
      </c>
    </row>
    <row r="13" spans="1:14" ht="15.75" x14ac:dyDescent="0.25">
      <c r="A13" s="15" t="s">
        <v>16</v>
      </c>
      <c r="B13" s="20" t="s">
        <v>26</v>
      </c>
      <c r="C13" s="14">
        <v>57159</v>
      </c>
      <c r="D13" s="21">
        <v>0.68</v>
      </c>
      <c r="E13" s="16">
        <v>12.949999999999998</v>
      </c>
      <c r="F13" s="17">
        <v>29.998109400000001</v>
      </c>
      <c r="G13" s="17">
        <v>2</v>
      </c>
      <c r="H13" s="18">
        <f t="shared" si="4"/>
        <v>38868.120000000003</v>
      </c>
      <c r="I13" s="18">
        <f t="shared" si="0"/>
        <v>5033.4215399999994</v>
      </c>
      <c r="J13" s="18">
        <f t="shared" si="0"/>
        <v>1509.9313001323646</v>
      </c>
      <c r="K13" s="18">
        <f t="shared" si="1"/>
        <v>100.66843079999998</v>
      </c>
      <c r="L13" s="19">
        <f t="shared" si="5"/>
        <v>2.8177535137639997E-2</v>
      </c>
      <c r="M13" s="21">
        <f t="shared" si="2"/>
        <v>587.86890179031309</v>
      </c>
      <c r="N13" s="21">
        <f t="shared" si="3"/>
        <v>0.20411814490642044</v>
      </c>
    </row>
    <row r="14" spans="1:14" ht="15.75" x14ac:dyDescent="0.25">
      <c r="A14" s="15" t="s">
        <v>16</v>
      </c>
      <c r="B14" s="20" t="s">
        <v>27</v>
      </c>
      <c r="C14" s="14">
        <v>38341</v>
      </c>
      <c r="D14" s="21">
        <v>0.61</v>
      </c>
      <c r="E14" s="16">
        <v>12.949999999999998</v>
      </c>
      <c r="F14" s="17">
        <v>29.998109400000001</v>
      </c>
      <c r="G14" s="17">
        <v>2</v>
      </c>
      <c r="H14" s="18">
        <f t="shared" si="4"/>
        <v>23388.01</v>
      </c>
      <c r="I14" s="18">
        <f t="shared" si="0"/>
        <v>3028.7472949999992</v>
      </c>
      <c r="J14" s="18">
        <f t="shared" si="0"/>
        <v>908.56692700364044</v>
      </c>
      <c r="K14" s="18">
        <f t="shared" si="1"/>
        <v>60.574945899999982</v>
      </c>
      <c r="L14" s="19">
        <f t="shared" si="5"/>
        <v>2.5276906520529992E-2</v>
      </c>
      <c r="M14" s="21">
        <f t="shared" si="2"/>
        <v>353.73678360982876</v>
      </c>
      <c r="N14" s="21">
        <f t="shared" si="3"/>
        <v>0.122823465972957</v>
      </c>
    </row>
    <row r="15" spans="1:14" ht="15.75" x14ac:dyDescent="0.25">
      <c r="A15" s="15" t="s">
        <v>16</v>
      </c>
      <c r="B15" s="20" t="s">
        <v>28</v>
      </c>
      <c r="C15" s="14">
        <v>126491</v>
      </c>
      <c r="D15" s="21">
        <v>0.68</v>
      </c>
      <c r="E15" s="16">
        <v>12.949999999999998</v>
      </c>
      <c r="F15" s="17">
        <v>29.998109400000001</v>
      </c>
      <c r="G15" s="17">
        <v>2</v>
      </c>
      <c r="H15" s="18">
        <f t="shared" si="4"/>
        <v>86013.88</v>
      </c>
      <c r="I15" s="18">
        <f t="shared" si="0"/>
        <v>11138.797459999998</v>
      </c>
      <c r="J15" s="18">
        <f t="shared" si="0"/>
        <v>3341.4286478952208</v>
      </c>
      <c r="K15" s="18">
        <f t="shared" si="1"/>
        <v>222.77594919999996</v>
      </c>
      <c r="L15" s="19">
        <f t="shared" si="5"/>
        <v>2.8177535137639997E-2</v>
      </c>
      <c r="M15" s="21">
        <f t="shared" si="2"/>
        <v>1300.9346779397556</v>
      </c>
      <c r="N15" s="21">
        <f t="shared" si="3"/>
        <v>0.45170678751129356</v>
      </c>
    </row>
    <row r="16" spans="1:14" s="24" customFormat="1" ht="15.75" x14ac:dyDescent="0.25">
      <c r="A16" s="25" t="s">
        <v>29</v>
      </c>
      <c r="B16" s="26"/>
      <c r="C16" s="14">
        <v>308693</v>
      </c>
      <c r="D16" s="23"/>
      <c r="E16" s="16"/>
      <c r="F16" s="17"/>
      <c r="G16" s="17"/>
      <c r="H16" s="18"/>
      <c r="I16" s="18"/>
      <c r="J16" s="18"/>
      <c r="K16" s="18"/>
      <c r="L16" s="19"/>
      <c r="M16" s="23"/>
      <c r="N16" s="23"/>
    </row>
    <row r="17" spans="1:14" ht="15.75" x14ac:dyDescent="0.25">
      <c r="A17" s="27" t="s">
        <v>29</v>
      </c>
      <c r="B17" s="20" t="s">
        <v>30</v>
      </c>
      <c r="C17" s="14">
        <v>95942</v>
      </c>
      <c r="D17" s="21">
        <v>0.68</v>
      </c>
      <c r="E17" s="16">
        <v>12.949999999999998</v>
      </c>
      <c r="F17" s="17">
        <v>29.998109400000001</v>
      </c>
      <c r="G17" s="17">
        <v>2</v>
      </c>
      <c r="H17" s="18">
        <f t="shared" si="4"/>
        <v>65240.560000000005</v>
      </c>
      <c r="I17" s="18">
        <f t="shared" si="0"/>
        <v>8448.6525199999978</v>
      </c>
      <c r="J17" s="18">
        <f t="shared" si="0"/>
        <v>2534.4360257754561</v>
      </c>
      <c r="K17" s="18">
        <f t="shared" si="1"/>
        <v>168.97305039999995</v>
      </c>
      <c r="L17" s="19">
        <f t="shared" si="5"/>
        <v>2.817753513763999E-2</v>
      </c>
      <c r="M17" s="21">
        <f t="shared" si="2"/>
        <v>986.74431280404144</v>
      </c>
      <c r="N17" s="21">
        <f t="shared" si="3"/>
        <v>0.34261451492523987</v>
      </c>
    </row>
    <row r="18" spans="1:14" ht="15.75" x14ac:dyDescent="0.25">
      <c r="A18" s="27" t="s">
        <v>29</v>
      </c>
      <c r="B18" s="20" t="s">
        <v>31</v>
      </c>
      <c r="C18" s="14">
        <v>68675</v>
      </c>
      <c r="D18" s="21">
        <v>0.68</v>
      </c>
      <c r="E18" s="16">
        <v>12.949999999999998</v>
      </c>
      <c r="F18" s="17">
        <v>29.998109400000001</v>
      </c>
      <c r="G18" s="17">
        <v>2</v>
      </c>
      <c r="H18" s="18">
        <f t="shared" si="4"/>
        <v>46699</v>
      </c>
      <c r="I18" s="18">
        <f t="shared" si="0"/>
        <v>6047.5204999999996</v>
      </c>
      <c r="J18" s="18">
        <f t="shared" si="0"/>
        <v>1814.141815577427</v>
      </c>
      <c r="K18" s="18">
        <f t="shared" si="1"/>
        <v>120.95040999999999</v>
      </c>
      <c r="L18" s="19">
        <f t="shared" si="5"/>
        <v>2.817753513764E-2</v>
      </c>
      <c r="M18" s="21">
        <f t="shared" si="2"/>
        <v>706.3086623357608</v>
      </c>
      <c r="N18" s="21">
        <f t="shared" si="3"/>
        <v>0.24524245703123609</v>
      </c>
    </row>
    <row r="19" spans="1:14" ht="15.75" x14ac:dyDescent="0.25">
      <c r="A19" s="27" t="s">
        <v>29</v>
      </c>
      <c r="B19" s="20" t="s">
        <v>29</v>
      </c>
      <c r="C19" s="14">
        <v>144076</v>
      </c>
      <c r="D19" s="21">
        <v>0.68</v>
      </c>
      <c r="E19" s="16">
        <v>12.949999999999998</v>
      </c>
      <c r="F19" s="17">
        <v>29.998109400000001</v>
      </c>
      <c r="G19" s="17">
        <v>2</v>
      </c>
      <c r="H19" s="18">
        <f t="shared" si="4"/>
        <v>97971.680000000008</v>
      </c>
      <c r="I19" s="18">
        <f t="shared" si="0"/>
        <v>12687.332559999999</v>
      </c>
      <c r="J19" s="18">
        <f t="shared" si="0"/>
        <v>3805.9599012906201</v>
      </c>
      <c r="K19" s="18">
        <f t="shared" si="1"/>
        <v>253.74665119999997</v>
      </c>
      <c r="L19" s="19">
        <f t="shared" si="5"/>
        <v>2.8177535137639997E-2</v>
      </c>
      <c r="M19" s="21">
        <f t="shared" si="2"/>
        <v>1481.7928916590763</v>
      </c>
      <c r="N19" s="21">
        <f t="shared" si="3"/>
        <v>0.51450385495787943</v>
      </c>
    </row>
    <row r="21" spans="1:14" ht="15.75" x14ac:dyDescent="0.25">
      <c r="L21" s="28" t="s">
        <v>32</v>
      </c>
      <c r="M21" s="29">
        <f>MAX(M4:M19)</f>
        <v>2880.0423502762392</v>
      </c>
      <c r="N2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C2" sqref="C2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.28515625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4" ht="97.5" thickBot="1" x14ac:dyDescent="0.3">
      <c r="A1" s="1" t="s">
        <v>0</v>
      </c>
      <c r="B1" s="1" t="s">
        <v>1</v>
      </c>
      <c r="C1" s="2" t="s">
        <v>51</v>
      </c>
      <c r="D1" s="1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46</v>
      </c>
    </row>
    <row r="2" spans="1:14" ht="15.75" x14ac:dyDescent="0.25">
      <c r="A2" s="12" t="s">
        <v>16</v>
      </c>
      <c r="B2" s="13"/>
      <c r="C2" s="14"/>
      <c r="D2" s="15"/>
      <c r="E2" s="16"/>
      <c r="F2" s="17"/>
      <c r="G2" s="17"/>
      <c r="H2" s="18"/>
      <c r="I2" s="18"/>
      <c r="J2" s="18"/>
      <c r="K2" s="18"/>
      <c r="L2" s="19"/>
      <c r="M2" s="10"/>
      <c r="N2" s="10"/>
    </row>
    <row r="3" spans="1:14" ht="15.75" x14ac:dyDescent="0.25">
      <c r="A3" s="15" t="s">
        <v>16</v>
      </c>
      <c r="B3" s="20" t="s">
        <v>17</v>
      </c>
      <c r="C3" s="14">
        <f>[1]Proyección!$D$23</f>
        <v>26116</v>
      </c>
      <c r="D3" s="21">
        <v>0.61</v>
      </c>
      <c r="E3" s="16">
        <v>12.949999999999998</v>
      </c>
      <c r="F3" s="17">
        <v>29.998109400000001</v>
      </c>
      <c r="G3" s="17">
        <v>2</v>
      </c>
      <c r="H3" s="18">
        <f>C3*D3</f>
        <v>15930.76</v>
      </c>
      <c r="I3" s="18">
        <f>H3*E3/100</f>
        <v>2063.0334199999998</v>
      </c>
      <c r="J3" s="18">
        <f>I3*F3/100</f>
        <v>618.87102229016136</v>
      </c>
      <c r="K3" s="18">
        <f>((I3*G3)/100)</f>
        <v>41.260668399999993</v>
      </c>
      <c r="L3" s="19">
        <f>(J3+K3)/C3</f>
        <v>2.5276906520529996E-2</v>
      </c>
      <c r="M3" s="21">
        <f>(L3*C3*365)/1000</f>
        <v>240.94806710190892</v>
      </c>
      <c r="N3" s="21">
        <f>M3/$M$20</f>
        <v>7.2801703652250208E-2</v>
      </c>
    </row>
    <row r="4" spans="1:14" ht="15.75" x14ac:dyDescent="0.25">
      <c r="A4" s="15" t="s">
        <v>16</v>
      </c>
      <c r="B4" s="20" t="s">
        <v>18</v>
      </c>
      <c r="C4" s="14">
        <f>[1]Proyección!$D$24</f>
        <v>28439</v>
      </c>
      <c r="D4" s="21">
        <v>0.61</v>
      </c>
      <c r="E4" s="16">
        <v>12.949999999999998</v>
      </c>
      <c r="F4" s="17">
        <v>29.998109400000001</v>
      </c>
      <c r="G4" s="17">
        <v>2</v>
      </c>
      <c r="H4" s="18">
        <f>C4*D4</f>
        <v>17347.79</v>
      </c>
      <c r="I4" s="18">
        <f t="shared" ref="I4:J18" si="0">H4*E4/100</f>
        <v>2246.5388049999997</v>
      </c>
      <c r="J4" s="18">
        <f t="shared" si="0"/>
        <v>673.9191684373526</v>
      </c>
      <c r="K4" s="18">
        <f t="shared" ref="K4:K18" si="1">((I4*G4)/100)</f>
        <v>44.930776099999996</v>
      </c>
      <c r="L4" s="19">
        <f>(J4+K4)/C4</f>
        <v>2.5276906520529996E-2</v>
      </c>
      <c r="M4" s="21">
        <f t="shared" ref="M4:M18" si="2">(L4*C4*365)/1000</f>
        <v>262.3802297561337</v>
      </c>
      <c r="N4" s="21">
        <f t="shared" ref="N4:N18" si="3">M4/$M$20</f>
        <v>7.9277364457280744E-2</v>
      </c>
    </row>
    <row r="5" spans="1:14" ht="15.75" x14ac:dyDescent="0.25">
      <c r="A5" s="15" t="s">
        <v>16</v>
      </c>
      <c r="B5" s="20" t="s">
        <v>19</v>
      </c>
      <c r="C5" s="14">
        <f>[1]Proyección!$D$9</f>
        <v>74645</v>
      </c>
      <c r="D5" s="21">
        <v>0.68</v>
      </c>
      <c r="E5" s="16">
        <v>12.949999999999998</v>
      </c>
      <c r="F5" s="17">
        <v>29.998109400000001</v>
      </c>
      <c r="G5" s="17">
        <v>2</v>
      </c>
      <c r="H5" s="18">
        <f t="shared" ref="H5:H18" si="4">C5*D5</f>
        <v>50758.600000000006</v>
      </c>
      <c r="I5" s="18">
        <f t="shared" si="0"/>
        <v>6573.2386999999999</v>
      </c>
      <c r="J5" s="18">
        <f t="shared" si="0"/>
        <v>1971.8473363491378</v>
      </c>
      <c r="K5" s="18">
        <f t="shared" si="1"/>
        <v>131.46477400000001</v>
      </c>
      <c r="L5" s="19">
        <f t="shared" ref="L5:L18" si="5">(J5+K5)/C5</f>
        <v>2.8177535137639997E-2</v>
      </c>
      <c r="M5" s="21">
        <f t="shared" si="2"/>
        <v>767.70892027743525</v>
      </c>
      <c r="N5" s="21">
        <f t="shared" si="3"/>
        <v>0.2319608452454941</v>
      </c>
    </row>
    <row r="6" spans="1:14" ht="15.75" x14ac:dyDescent="0.25">
      <c r="A6" s="15" t="s">
        <v>16</v>
      </c>
      <c r="B6" s="20" t="s">
        <v>20</v>
      </c>
      <c r="C6" s="14">
        <f>[1]Proyección!$D$11</f>
        <v>264281</v>
      </c>
      <c r="D6" s="21">
        <v>0.68</v>
      </c>
      <c r="E6" s="16">
        <v>12.949999999999998</v>
      </c>
      <c r="F6" s="17">
        <v>29.998109400000001</v>
      </c>
      <c r="G6" s="17">
        <v>2</v>
      </c>
      <c r="H6" s="18">
        <f t="shared" si="4"/>
        <v>179711.08000000002</v>
      </c>
      <c r="I6" s="18">
        <f t="shared" si="0"/>
        <v>23272.584859999995</v>
      </c>
      <c r="J6" s="18">
        <f t="shared" si="0"/>
        <v>6981.3354665106363</v>
      </c>
      <c r="K6" s="18">
        <f t="shared" si="1"/>
        <v>465.4516971999999</v>
      </c>
      <c r="L6" s="19">
        <f t="shared" si="5"/>
        <v>2.8177535137639997E-2</v>
      </c>
      <c r="M6" s="21">
        <f t="shared" si="2"/>
        <v>2718.0773147543823</v>
      </c>
      <c r="N6" s="21">
        <f t="shared" si="3"/>
        <v>0.82125854568054701</v>
      </c>
    </row>
    <row r="7" spans="1:14" ht="15.75" x14ac:dyDescent="0.25">
      <c r="A7" s="15" t="s">
        <v>16</v>
      </c>
      <c r="B7" s="20" t="s">
        <v>21</v>
      </c>
      <c r="C7" s="14">
        <f>[1]Proyección!$D$12</f>
        <v>107785</v>
      </c>
      <c r="D7" s="21">
        <v>0.68</v>
      </c>
      <c r="E7" s="16">
        <v>12.949999999999998</v>
      </c>
      <c r="F7" s="17">
        <v>29.998109400000001</v>
      </c>
      <c r="G7" s="17">
        <v>2</v>
      </c>
      <c r="H7" s="18">
        <f t="shared" si="4"/>
        <v>73293.8</v>
      </c>
      <c r="I7" s="18">
        <f t="shared" si="0"/>
        <v>9491.547099999998</v>
      </c>
      <c r="J7" s="18">
        <f t="shared" si="0"/>
        <v>2847.2846828105266</v>
      </c>
      <c r="K7" s="18">
        <f t="shared" si="1"/>
        <v>189.83094199999996</v>
      </c>
      <c r="L7" s="19">
        <f t="shared" si="5"/>
        <v>2.8177535137639993E-2</v>
      </c>
      <c r="M7" s="21">
        <f t="shared" si="2"/>
        <v>1108.5472030558424</v>
      </c>
      <c r="N7" s="21">
        <f t="shared" si="3"/>
        <v>0.33494406463642012</v>
      </c>
    </row>
    <row r="8" spans="1:14" ht="15.75" x14ac:dyDescent="0.25">
      <c r="A8" s="15" t="s">
        <v>16</v>
      </c>
      <c r="B8" s="20" t="s">
        <v>22</v>
      </c>
      <c r="C8" s="14">
        <f>[1]Proyección!$D$20</f>
        <v>63441</v>
      </c>
      <c r="D8" s="21">
        <v>0.68</v>
      </c>
      <c r="E8" s="16">
        <v>12.949999999999998</v>
      </c>
      <c r="F8" s="17">
        <v>29.998109400000001</v>
      </c>
      <c r="G8" s="17">
        <v>2</v>
      </c>
      <c r="H8" s="18">
        <f t="shared" si="4"/>
        <v>43139.880000000005</v>
      </c>
      <c r="I8" s="18">
        <f t="shared" si="0"/>
        <v>5586.6144599999998</v>
      </c>
      <c r="J8" s="18">
        <f t="shared" si="0"/>
        <v>1675.8787174670192</v>
      </c>
      <c r="K8" s="18">
        <f t="shared" si="1"/>
        <v>111.7322892</v>
      </c>
      <c r="L8" s="19">
        <f t="shared" si="5"/>
        <v>2.817753513764E-2</v>
      </c>
      <c r="M8" s="21">
        <f t="shared" si="2"/>
        <v>652.47801743346201</v>
      </c>
      <c r="N8" s="21">
        <f t="shared" si="3"/>
        <v>0.1971441889372281</v>
      </c>
    </row>
    <row r="9" spans="1:14" s="24" customFormat="1" ht="15.75" x14ac:dyDescent="0.25">
      <c r="A9" s="13" t="s">
        <v>16</v>
      </c>
      <c r="B9" s="22" t="s">
        <v>23</v>
      </c>
      <c r="C9" s="14">
        <f>[1]Proyección!$D$4</f>
        <v>321800</v>
      </c>
      <c r="D9" s="23">
        <v>0.68</v>
      </c>
      <c r="E9" s="16">
        <v>12.949999999999998</v>
      </c>
      <c r="F9" s="17">
        <v>29.998109400000001</v>
      </c>
      <c r="G9" s="17">
        <v>2</v>
      </c>
      <c r="H9" s="18">
        <f t="shared" si="4"/>
        <v>218824.00000000003</v>
      </c>
      <c r="I9" s="18">
        <f t="shared" si="0"/>
        <v>28337.707999999999</v>
      </c>
      <c r="J9" s="18">
        <f t="shared" si="0"/>
        <v>8500.7766472925505</v>
      </c>
      <c r="K9" s="18">
        <f t="shared" si="1"/>
        <v>566.75415999999996</v>
      </c>
      <c r="L9" s="19">
        <f t="shared" si="5"/>
        <v>2.8177535137639997E-2</v>
      </c>
      <c r="M9" s="21">
        <f t="shared" si="2"/>
        <v>3309.6487446617812</v>
      </c>
      <c r="N9" s="21">
        <f t="shared" si="3"/>
        <v>1</v>
      </c>
    </row>
    <row r="10" spans="1:14" ht="15.75" x14ac:dyDescent="0.25">
      <c r="A10" s="15" t="s">
        <v>16</v>
      </c>
      <c r="B10" s="20" t="s">
        <v>24</v>
      </c>
      <c r="C10" s="14">
        <f>[1]Proyección!$D$22</f>
        <v>24688</v>
      </c>
      <c r="D10" s="21">
        <v>0.61</v>
      </c>
      <c r="E10" s="16">
        <v>12.949999999999998</v>
      </c>
      <c r="F10" s="17">
        <v>29.998109400000001</v>
      </c>
      <c r="G10" s="17">
        <v>2</v>
      </c>
      <c r="H10" s="18">
        <f t="shared" si="4"/>
        <v>15059.68</v>
      </c>
      <c r="I10" s="18">
        <f t="shared" si="0"/>
        <v>1950.2285599999998</v>
      </c>
      <c r="J10" s="18">
        <f t="shared" si="0"/>
        <v>585.03169697884459</v>
      </c>
      <c r="K10" s="18">
        <f t="shared" si="1"/>
        <v>39.004571199999994</v>
      </c>
      <c r="L10" s="19">
        <f t="shared" si="5"/>
        <v>2.5276906520529996E-2</v>
      </c>
      <c r="M10" s="21">
        <f t="shared" si="2"/>
        <v>227.77323788527826</v>
      </c>
      <c r="N10" s="21">
        <f t="shared" si="3"/>
        <v>6.8820970277483268E-2</v>
      </c>
    </row>
    <row r="11" spans="1:14" ht="15.75" x14ac:dyDescent="0.25">
      <c r="A11" s="15" t="s">
        <v>16</v>
      </c>
      <c r="B11" s="20" t="s">
        <v>25</v>
      </c>
      <c r="C11" s="14">
        <f>[1]Proyección!$D$25</f>
        <v>24799</v>
      </c>
      <c r="D11" s="21">
        <v>0.61</v>
      </c>
      <c r="E11" s="16">
        <v>12.949999999999998</v>
      </c>
      <c r="F11" s="17">
        <v>29.998109400000001</v>
      </c>
      <c r="G11" s="17">
        <v>2</v>
      </c>
      <c r="H11" s="18">
        <f t="shared" si="4"/>
        <v>15127.39</v>
      </c>
      <c r="I11" s="18">
        <f t="shared" si="0"/>
        <v>1958.9970049999995</v>
      </c>
      <c r="J11" s="18">
        <f t="shared" si="0"/>
        <v>587.6620647026233</v>
      </c>
      <c r="K11" s="18">
        <f t="shared" si="1"/>
        <v>39.179940099999989</v>
      </c>
      <c r="L11" s="19">
        <f t="shared" si="5"/>
        <v>2.5276906520529992E-2</v>
      </c>
      <c r="M11" s="21">
        <f t="shared" si="2"/>
        <v>228.79733175295749</v>
      </c>
      <c r="N11" s="21">
        <f t="shared" si="3"/>
        <v>6.9130397031404223E-2</v>
      </c>
    </row>
    <row r="12" spans="1:14" ht="15.75" x14ac:dyDescent="0.25">
      <c r="A12" s="15" t="s">
        <v>16</v>
      </c>
      <c r="B12" s="20" t="s">
        <v>26</v>
      </c>
      <c r="C12" s="14">
        <f>[1]Proyección!$D$17</f>
        <v>62443</v>
      </c>
      <c r="D12" s="21">
        <v>0.68</v>
      </c>
      <c r="E12" s="16">
        <v>12.949999999999998</v>
      </c>
      <c r="F12" s="17">
        <v>29.998109400000001</v>
      </c>
      <c r="G12" s="17">
        <v>2</v>
      </c>
      <c r="H12" s="18">
        <f t="shared" si="4"/>
        <v>42461.240000000005</v>
      </c>
      <c r="I12" s="18">
        <f t="shared" si="0"/>
        <v>5498.7305799999995</v>
      </c>
      <c r="J12" s="18">
        <f t="shared" si="0"/>
        <v>1649.5152149996543</v>
      </c>
      <c r="K12" s="18">
        <f t="shared" si="1"/>
        <v>109.97461159999999</v>
      </c>
      <c r="L12" s="19">
        <f t="shared" si="5"/>
        <v>2.8177535137639993E-2</v>
      </c>
      <c r="M12" s="21">
        <f t="shared" si="2"/>
        <v>642.21378670887384</v>
      </c>
      <c r="N12" s="21">
        <f t="shared" si="3"/>
        <v>0.19404288377874457</v>
      </c>
    </row>
    <row r="13" spans="1:14" ht="15.75" x14ac:dyDescent="0.25">
      <c r="A13" s="15" t="s">
        <v>16</v>
      </c>
      <c r="B13" s="20" t="s">
        <v>27</v>
      </c>
      <c r="C13" s="14">
        <f>[1]Proyección!$D$18</f>
        <v>42297</v>
      </c>
      <c r="D13" s="21">
        <v>0.61</v>
      </c>
      <c r="E13" s="16">
        <v>12.949999999999998</v>
      </c>
      <c r="F13" s="17">
        <v>29.998109400000001</v>
      </c>
      <c r="G13" s="17">
        <v>2</v>
      </c>
      <c r="H13" s="18">
        <f t="shared" si="4"/>
        <v>25801.17</v>
      </c>
      <c r="I13" s="18">
        <f t="shared" si="0"/>
        <v>3341.251514999999</v>
      </c>
      <c r="J13" s="18">
        <f t="shared" si="0"/>
        <v>1002.3122847988571</v>
      </c>
      <c r="K13" s="18">
        <f t="shared" si="1"/>
        <v>66.82503029999998</v>
      </c>
      <c r="L13" s="19">
        <f t="shared" si="5"/>
        <v>2.5276906520529992E-2</v>
      </c>
      <c r="M13" s="21">
        <f t="shared" si="2"/>
        <v>390.23512001108281</v>
      </c>
      <c r="N13" s="21">
        <f t="shared" si="3"/>
        <v>0.11790831901436769</v>
      </c>
    </row>
    <row r="14" spans="1:14" ht="15.75" x14ac:dyDescent="0.25">
      <c r="A14" s="15" t="s">
        <v>16</v>
      </c>
      <c r="B14" s="20" t="s">
        <v>28</v>
      </c>
      <c r="C14" s="14">
        <f>[1]Proyección!$D$6</f>
        <v>131002</v>
      </c>
      <c r="D14" s="21">
        <v>0.68</v>
      </c>
      <c r="E14" s="16">
        <v>12.949999999999998</v>
      </c>
      <c r="F14" s="17">
        <v>29.998109400000001</v>
      </c>
      <c r="G14" s="17">
        <v>2</v>
      </c>
      <c r="H14" s="18">
        <f t="shared" si="4"/>
        <v>89081.36</v>
      </c>
      <c r="I14" s="18">
        <f t="shared" si="0"/>
        <v>11536.036119999997</v>
      </c>
      <c r="J14" s="18">
        <f t="shared" si="0"/>
        <v>3460.5927357011142</v>
      </c>
      <c r="K14" s="18">
        <f t="shared" si="1"/>
        <v>230.72072239999994</v>
      </c>
      <c r="L14" s="19">
        <f t="shared" si="5"/>
        <v>2.817753513763999E-2</v>
      </c>
      <c r="M14" s="21">
        <f t="shared" si="2"/>
        <v>1347.3294122069067</v>
      </c>
      <c r="N14" s="21">
        <f t="shared" si="3"/>
        <v>0.40709136109384703</v>
      </c>
    </row>
    <row r="15" spans="1:14" s="24" customFormat="1" ht="15.75" x14ac:dyDescent="0.25">
      <c r="A15" s="25" t="s">
        <v>29</v>
      </c>
      <c r="B15" s="26"/>
      <c r="C15" s="14"/>
      <c r="D15" s="23"/>
      <c r="E15" s="16"/>
      <c r="F15" s="17"/>
      <c r="G15" s="17"/>
      <c r="H15" s="18"/>
      <c r="I15" s="18"/>
      <c r="J15" s="18"/>
      <c r="K15" s="18"/>
      <c r="L15" s="19"/>
      <c r="M15" s="21"/>
      <c r="N15" s="21"/>
    </row>
    <row r="16" spans="1:14" ht="15.75" x14ac:dyDescent="0.25">
      <c r="A16" s="27" t="s">
        <v>29</v>
      </c>
      <c r="B16" s="20" t="s">
        <v>30</v>
      </c>
      <c r="C16" s="14">
        <f>[1]Proyección!$D$32</f>
        <v>117767</v>
      </c>
      <c r="D16" s="21">
        <v>0.68</v>
      </c>
      <c r="E16" s="16">
        <v>12.949999999999998</v>
      </c>
      <c r="F16" s="17">
        <v>29.998109400000001</v>
      </c>
      <c r="G16" s="17">
        <v>2</v>
      </c>
      <c r="H16" s="18">
        <f t="shared" si="4"/>
        <v>80081.560000000012</v>
      </c>
      <c r="I16" s="18">
        <f t="shared" si="0"/>
        <v>10370.562019999999</v>
      </c>
      <c r="J16" s="18">
        <f t="shared" si="0"/>
        <v>3110.9725401544497</v>
      </c>
      <c r="K16" s="18">
        <f t="shared" si="1"/>
        <v>207.4112404</v>
      </c>
      <c r="L16" s="19">
        <f t="shared" si="5"/>
        <v>2.817753513764E-2</v>
      </c>
      <c r="M16" s="21">
        <f t="shared" si="2"/>
        <v>1211.2100799023742</v>
      </c>
      <c r="N16" s="21">
        <f t="shared" si="3"/>
        <v>0.36596333126165326</v>
      </c>
    </row>
    <row r="17" spans="1:14" ht="15.75" x14ac:dyDescent="0.25">
      <c r="A17" s="27" t="s">
        <v>29</v>
      </c>
      <c r="B17" s="20" t="s">
        <v>31</v>
      </c>
      <c r="C17" s="14">
        <f>[1]Proyección!$D$33</f>
        <v>94590</v>
      </c>
      <c r="D17" s="21">
        <v>0.68</v>
      </c>
      <c r="E17" s="16">
        <v>12.949999999999998</v>
      </c>
      <c r="F17" s="17">
        <v>29.998109400000001</v>
      </c>
      <c r="G17" s="17">
        <v>2</v>
      </c>
      <c r="H17" s="18">
        <f t="shared" si="4"/>
        <v>64321.200000000004</v>
      </c>
      <c r="I17" s="18">
        <f t="shared" si="0"/>
        <v>8329.5953999999983</v>
      </c>
      <c r="J17" s="18">
        <f t="shared" si="0"/>
        <v>2498.7211406693673</v>
      </c>
      <c r="K17" s="18">
        <f t="shared" si="1"/>
        <v>166.59190799999996</v>
      </c>
      <c r="L17" s="19">
        <f t="shared" si="5"/>
        <v>2.8177535137639997E-2</v>
      </c>
      <c r="M17" s="21">
        <f t="shared" si="2"/>
        <v>972.83926276431896</v>
      </c>
      <c r="N17" s="21">
        <f t="shared" si="3"/>
        <v>0.29394033561218147</v>
      </c>
    </row>
    <row r="18" spans="1:14" ht="15.75" x14ac:dyDescent="0.25">
      <c r="A18" s="27" t="s">
        <v>29</v>
      </c>
      <c r="B18" s="20" t="s">
        <v>29</v>
      </c>
      <c r="C18" s="14">
        <f>[1]Proyección!$D$31</f>
        <v>188821</v>
      </c>
      <c r="D18" s="21">
        <v>0.68</v>
      </c>
      <c r="E18" s="16">
        <v>12.949999999999998</v>
      </c>
      <c r="F18" s="17">
        <v>29.998109400000001</v>
      </c>
      <c r="G18" s="17">
        <v>2</v>
      </c>
      <c r="H18" s="18">
        <f t="shared" si="4"/>
        <v>128398.28000000001</v>
      </c>
      <c r="I18" s="18">
        <f t="shared" si="0"/>
        <v>16627.577259999998</v>
      </c>
      <c r="J18" s="18">
        <f t="shared" si="0"/>
        <v>4987.9588170243214</v>
      </c>
      <c r="K18" s="18">
        <f t="shared" si="1"/>
        <v>332.55154519999996</v>
      </c>
      <c r="L18" s="19">
        <f t="shared" si="5"/>
        <v>2.8177535137639993E-2</v>
      </c>
      <c r="M18" s="21">
        <f t="shared" si="2"/>
        <v>1941.9862822118773</v>
      </c>
      <c r="N18" s="21">
        <f t="shared" si="3"/>
        <v>0.58676507147296453</v>
      </c>
    </row>
    <row r="20" spans="1:14" ht="15.75" x14ac:dyDescent="0.25">
      <c r="L20" s="28" t="s">
        <v>32</v>
      </c>
      <c r="M20" s="29">
        <f>MAX(M3:M18)</f>
        <v>3309.6487446617812</v>
      </c>
    </row>
    <row r="21" spans="1:14" x14ac:dyDescent="0.25">
      <c r="N21" s="29"/>
    </row>
    <row r="27" spans="1:14" x14ac:dyDescent="0.25">
      <c r="B27" s="15"/>
      <c r="C27" s="15" t="s">
        <v>33</v>
      </c>
      <c r="D27" s="15" t="s">
        <v>34</v>
      </c>
      <c r="E27" s="15" t="s">
        <v>35</v>
      </c>
    </row>
    <row r="28" spans="1:14" x14ac:dyDescent="0.25">
      <c r="B28" s="15" t="s">
        <v>36</v>
      </c>
      <c r="C28" s="30">
        <v>0</v>
      </c>
      <c r="D28" s="30">
        <v>15000</v>
      </c>
      <c r="E28" s="30">
        <v>0.56000000000000005</v>
      </c>
    </row>
    <row r="29" spans="1:14" x14ac:dyDescent="0.25">
      <c r="B29" s="15" t="s">
        <v>37</v>
      </c>
      <c r="C29" s="30">
        <v>15001</v>
      </c>
      <c r="D29" s="30">
        <v>50000</v>
      </c>
      <c r="E29" s="30">
        <v>0.61</v>
      </c>
    </row>
    <row r="30" spans="1:14" x14ac:dyDescent="0.25">
      <c r="B30" s="15" t="s">
        <v>38</v>
      </c>
      <c r="C30" s="30">
        <v>50001</v>
      </c>
      <c r="D30" s="30">
        <v>300000</v>
      </c>
      <c r="E30" s="30">
        <v>0.68</v>
      </c>
    </row>
    <row r="31" spans="1:14" x14ac:dyDescent="0.25">
      <c r="B31" s="15" t="s">
        <v>39</v>
      </c>
      <c r="C31" s="30">
        <v>300001</v>
      </c>
      <c r="D31" s="30">
        <v>500000</v>
      </c>
      <c r="E31" s="30">
        <v>0.75</v>
      </c>
    </row>
    <row r="32" spans="1:14" x14ac:dyDescent="0.25">
      <c r="B32" s="15" t="s">
        <v>40</v>
      </c>
      <c r="C32" s="30">
        <v>500001</v>
      </c>
      <c r="D32" s="30" t="s">
        <v>41</v>
      </c>
      <c r="E32" s="30">
        <v>0.98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B1" zoomScaleNormal="100" workbookViewId="0">
      <selection activeCell="E5" sqref="E5"/>
    </sheetView>
  </sheetViews>
  <sheetFormatPr baseColWidth="10" defaultRowHeight="15" x14ac:dyDescent="0.25"/>
  <cols>
    <col min="4" max="4" width="31.7109375" customWidth="1"/>
    <col min="5" max="5" width="21.85546875" customWidth="1"/>
  </cols>
  <sheetData>
    <row r="1" spans="1:5" x14ac:dyDescent="0.25">
      <c r="A1" s="15"/>
      <c r="B1" s="38" t="s">
        <v>48</v>
      </c>
      <c r="C1" s="38"/>
      <c r="D1" s="38"/>
      <c r="E1" s="36" t="s">
        <v>45</v>
      </c>
    </row>
    <row r="2" spans="1:5" s="31" customFormat="1" ht="15.75" customHeight="1" x14ac:dyDescent="0.25">
      <c r="A2" s="36"/>
      <c r="B2" s="37" t="s">
        <v>47</v>
      </c>
      <c r="C2" s="37" t="s">
        <v>44</v>
      </c>
      <c r="D2" s="37" t="s">
        <v>49</v>
      </c>
      <c r="E2" s="37" t="s">
        <v>50</v>
      </c>
    </row>
    <row r="3" spans="1:5" x14ac:dyDescent="0.25">
      <c r="A3" s="32" t="s">
        <v>42</v>
      </c>
      <c r="B3" s="33">
        <f>MEDIAN('trash 2020'!N3:N14)</f>
        <v>0.19559353635798632</v>
      </c>
      <c r="C3" s="33">
        <f>MEDIAN('trash 2010'!N4:N15)</f>
        <v>0.20049173478461163</v>
      </c>
      <c r="D3" s="32">
        <f>(B3-C3)/C3</f>
        <v>-2.443092445624977E-2</v>
      </c>
      <c r="E3" s="32">
        <f>D3/10</f>
        <v>-2.443092445624977E-3</v>
      </c>
    </row>
    <row r="4" spans="1:5" x14ac:dyDescent="0.25">
      <c r="A4" s="34" t="s">
        <v>43</v>
      </c>
      <c r="B4" s="35">
        <f>MEDIAN('trash 2020'!N16:N18)</f>
        <v>0.36596333126165326</v>
      </c>
      <c r="C4" s="35">
        <f>MEDIAN('trash 2010'!N17:N19)</f>
        <v>0.34261451492523987</v>
      </c>
      <c r="D4" s="34">
        <f>(B4-C4)/C4</f>
        <v>6.8148940921280626E-2</v>
      </c>
      <c r="E4" s="34">
        <f>D4/10</f>
        <v>6.8148940921280623E-3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42B7-56DA-4CF7-B852-0045A1AE0776}">
  <dimension ref="A1:C3"/>
  <sheetViews>
    <sheetView tabSelected="1" workbookViewId="0">
      <selection activeCell="C4" sqref="C4"/>
    </sheetView>
  </sheetViews>
  <sheetFormatPr baseColWidth="10" defaultRowHeight="15" x14ac:dyDescent="0.25"/>
  <sheetData>
    <row r="1" spans="1:3" ht="15.75" thickBot="1" x14ac:dyDescent="0.3">
      <c r="A1" s="39" t="s">
        <v>52</v>
      </c>
      <c r="B1" s="39" t="s">
        <v>53</v>
      </c>
      <c r="C1" s="39" t="s">
        <v>54</v>
      </c>
    </row>
    <row r="2" spans="1:3" x14ac:dyDescent="0.25">
      <c r="A2">
        <v>6</v>
      </c>
      <c r="B2">
        <v>2010</v>
      </c>
      <c r="C2">
        <f>'calculo trash'!E4</f>
        <v>6.8148940921280623E-3</v>
      </c>
    </row>
    <row r="3" spans="1:3" x14ac:dyDescent="0.25">
      <c r="A3">
        <v>7</v>
      </c>
      <c r="B3">
        <v>2010</v>
      </c>
      <c r="C3">
        <f>'calculo trash'!E3</f>
        <v>-2.443092445624977E-3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trash 2010</vt:lpstr>
      <vt:lpstr>trash 2020</vt:lpstr>
      <vt:lpstr>calculo trash</vt:lpstr>
      <vt:lpstr>cw_trash_trend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karla cordova</cp:lastModifiedBy>
  <dcterms:created xsi:type="dcterms:W3CDTF">2019-05-28T15:57:24Z</dcterms:created>
  <dcterms:modified xsi:type="dcterms:W3CDTF">2019-05-31T09:14:06Z</dcterms:modified>
</cp:coreProperties>
</file>