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 Hurtado\Downloads\"/>
    </mc:Choice>
  </mc:AlternateContent>
  <bookViews>
    <workbookView xWindow="0" yWindow="0" windowWidth="17835" windowHeight="7920"/>
  </bookViews>
  <sheets>
    <sheet name="tr_visitors_inter" sheetId="15" r:id="rId1"/>
    <sheet name="tr_visitors_local" sheetId="16" r:id="rId2"/>
    <sheet name="tr_percent_inter" sheetId="11" r:id="rId3"/>
    <sheet name="tr_percent_local" sheetId="12" r:id="rId4"/>
    <sheet name="tr_target_inter" sheetId="19" r:id="rId5"/>
    <sheet name="tr_target_local" sheetId="18" r:id="rId6"/>
    <sheet name="tr_sustainability" sheetId="17" r:id="rId7"/>
    <sheet name="po_pathogens" sheetId="3" r:id="rId8"/>
    <sheet name="po_chemicals" sheetId="20" r:id="rId9"/>
    <sheet name="po_nutrients" sheetId="21" r:id="rId10"/>
    <sheet name="po_trash" sheetId="22" r:id="rId11"/>
    <sheet name="water" sheetId="23" r:id="rId12"/>
    <sheet name="wgi_all" sheetId="24" r:id="rId13"/>
  </sheets>
  <calcPr calcId="152511"/>
</workbook>
</file>

<file path=xl/calcChain.xml><?xml version="1.0" encoding="utf-8"?>
<calcChain xmlns="http://schemas.openxmlformats.org/spreadsheetml/2006/main">
  <c r="J5" i="15" l="1"/>
  <c r="K5" i="15"/>
  <c r="L5" i="15" s="1"/>
  <c r="M5" i="15" s="1"/>
  <c r="N5" i="15" s="1"/>
  <c r="J6" i="15"/>
  <c r="K6" i="15" s="1"/>
  <c r="L6" i="15" s="1"/>
  <c r="M6" i="15" s="1"/>
  <c r="N6" i="15" s="1"/>
  <c r="K4" i="15"/>
  <c r="L4" i="15" s="1"/>
  <c r="M4" i="15" s="1"/>
  <c r="N4" i="15" s="1"/>
  <c r="J4" i="15"/>
  <c r="J8" i="15"/>
  <c r="K8" i="15"/>
  <c r="L8" i="15"/>
  <c r="M8" i="15"/>
  <c r="N8" i="15"/>
  <c r="F6" i="18" l="1"/>
  <c r="E6" i="18"/>
  <c r="D6" i="18"/>
  <c r="C6" i="18"/>
  <c r="B6" i="18"/>
  <c r="F5" i="18"/>
  <c r="E5" i="18"/>
  <c r="D5" i="18"/>
  <c r="C5" i="18"/>
  <c r="B5" i="18"/>
  <c r="F4" i="18"/>
  <c r="E4" i="18"/>
  <c r="D4" i="18"/>
  <c r="C4" i="18"/>
  <c r="B4" i="18"/>
  <c r="F6" i="19"/>
  <c r="E6" i="19"/>
  <c r="D6" i="19"/>
  <c r="C6" i="19"/>
  <c r="B6" i="19"/>
  <c r="F5" i="19"/>
  <c r="E5" i="19"/>
  <c r="D5" i="19"/>
  <c r="C5" i="19"/>
  <c r="B5" i="19"/>
  <c r="F4" i="19"/>
  <c r="E4" i="19"/>
  <c r="D4" i="19"/>
  <c r="C4" i="19"/>
  <c r="B4" i="19"/>
  <c r="I4" i="16" l="1"/>
  <c r="C6" i="11" l="1"/>
  <c r="D6" i="11"/>
  <c r="B6" i="11"/>
  <c r="C6" i="12"/>
  <c r="D6" i="12"/>
  <c r="B6" i="12"/>
</calcChain>
</file>

<file path=xl/sharedStrings.xml><?xml version="1.0" encoding="utf-8"?>
<sst xmlns="http://schemas.openxmlformats.org/spreadsheetml/2006/main" count="79" uniqueCount="47">
  <si>
    <t>SANTA ELENA</t>
  </si>
  <si>
    <t>GUAYAS</t>
  </si>
  <si>
    <t>EL ORO</t>
  </si>
  <si>
    <t>Total Visistantes Extranjeros</t>
  </si>
  <si>
    <t>Total Visitantes Internos</t>
  </si>
  <si>
    <t>VALOR AÑO 2011</t>
  </si>
  <si>
    <t>VARIABLE</t>
  </si>
  <si>
    <t>AÑOS</t>
  </si>
  <si>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BOLETÍN DE ESTADÍSTICAS TURÍSTICAS 2009-2013. MINISTERIO DE TURISMO 2014</t>
    </r>
  </si>
  <si>
    <t>4977179*</t>
  </si>
  <si>
    <t>3.93</t>
  </si>
  <si>
    <t>PROVINCIAS</t>
  </si>
  <si>
    <t>SERIE DE AÑOS</t>
  </si>
  <si>
    <t>Número visitantes Extranjeros por Provincia</t>
  </si>
  <si>
    <t>Número visitantes Internos por Provincia</t>
  </si>
  <si>
    <t>ÍNDICE DE SOSTENIBILIDAD</t>
  </si>
  <si>
    <t>VALOR TOTAL</t>
  </si>
  <si>
    <t>NACIONAL</t>
  </si>
  <si>
    <r>
      <t xml:space="preserve">FUENTE: </t>
    </r>
    <r>
      <rPr>
        <sz val="11"/>
        <color theme="1"/>
        <rFont val="Calibri"/>
        <family val="2"/>
        <scheme val="minor"/>
      </rPr>
      <t>THE TRAVEL &amp; TOURISM COMPETITIVENESS INDEX 2013, FORO ECONÓMICO MUNDIAL</t>
    </r>
  </si>
  <si>
    <t>tr_sustainability</t>
  </si>
  <si>
    <t>TURISMO RECEPTOR: NÚMERO DE LLEGADAS VISITANTES EXTRANJEROS</t>
  </si>
  <si>
    <t>TURISMO INTERNO: NÚMERO DE TURISTAS RESIDENTES Y NO RESIDENTES EN FERIADOS NACIONALES. ESTIMACIÓN TURISMO INTERIOR</t>
  </si>
  <si>
    <t>tr_visitors_inter_gye2015_AP.csv </t>
  </si>
  <si>
    <t xml:space="preserve"> tr_percent_local_gye2015_AP.csv </t>
  </si>
  <si>
    <t>tr_target_local_gye2015_AP.csv</t>
  </si>
  <si>
    <t>tr_target_inter_gye2015_AP.csv</t>
  </si>
  <si>
    <r>
      <rPr>
        <b/>
        <sz val="11"/>
        <color rgb="FF000000"/>
        <rFont val="Calibri"/>
        <family val="2"/>
      </rPr>
      <t>FUENTE:</t>
    </r>
    <r>
      <rPr>
        <sz val="11"/>
        <color rgb="FF000000"/>
        <rFont val="Calibri"/>
        <family val="2"/>
      </rPr>
      <t xml:space="preserve"> AÑO 2011: ESTUDIO DE TENDENCIAS DE TURISMO NO RESIDENTE EN ECUADOR, LA EXPERIENCIA TURÍSTICA EN ECUADOR.  MINISTERIO DE TURISMO.
</t>
    </r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</si>
  <si>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 xml:space="preserve">: MINISTERIO DE TURISMO. TURISMO EN CIFRAS, FERIADOS. COORDINACIÓN GENERAL DE ESTADÍSTICA E INVESTIGACIÓN CON BASE A LA INFORMACIÓN DE LAS COORDINACIONES ZONALES. </t>
    </r>
  </si>
  <si>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>: http://servicios.turismo.gob.ec/descargas/Turismo-cifras/BoletinesEstadisticos/Anuario/Boletines-estadisticos-anuario-de-estadisticas-turisticas.pdf</t>
    </r>
  </si>
  <si>
    <r>
      <rPr>
        <b/>
        <sz val="11"/>
        <color theme="1"/>
        <rFont val="Calibri"/>
        <family val="2"/>
        <scheme val="minor"/>
      </rPr>
      <t>LINK:</t>
    </r>
    <r>
      <rPr>
        <sz val="11"/>
        <color theme="1"/>
        <rFont val="Calibri"/>
        <family val="2"/>
        <scheme val="minor"/>
      </rPr>
      <t xml:space="preserve">  http://servicios.turismo.gob.ec/index.php/categoria-feriados</t>
    </r>
  </si>
  <si>
    <r>
      <rPr>
        <b/>
        <sz val="11"/>
        <color rgb="FF000000"/>
        <rFont val="Calibri"/>
        <family val="2"/>
        <scheme val="minor"/>
      </rPr>
      <t>LINK:</t>
    </r>
    <r>
      <rPr>
        <sz val="11"/>
        <color rgb="FF000000"/>
        <rFont val="Calibri"/>
        <family val="2"/>
        <scheme val="minor"/>
      </rPr>
      <t xml:space="preserve"> http://invest.ecuador.travel/wp-content/uploads/2014/02/La-Experiencia-Turistica-del-Ecuador.pdf</t>
    </r>
  </si>
  <si>
    <r>
      <rPr>
        <b/>
        <sz val="11"/>
        <color theme="1"/>
        <rFont val="Calibri"/>
        <family val="2"/>
        <scheme val="minor"/>
      </rPr>
      <t>LINK:</t>
    </r>
    <r>
      <rPr>
        <sz val="11"/>
        <color theme="1"/>
        <rFont val="Calibri"/>
        <family val="2"/>
        <scheme val="minor"/>
      </rPr>
      <t xml:space="preserve"> http://www.turismo.gob.ec/wp-content/uploads/downloads/2013/02/PIMTE_2014.pdf</t>
    </r>
  </si>
  <si>
    <r>
      <rPr>
        <b/>
        <sz val="11"/>
        <color theme="1"/>
        <rFont val="Calibri"/>
        <family val="2"/>
        <scheme val="minor"/>
      </rPr>
      <t>LINK:</t>
    </r>
    <r>
      <rPr>
        <sz val="11"/>
        <color theme="1"/>
        <rFont val="Calibri"/>
        <family val="2"/>
        <scheme val="minor"/>
      </rPr>
      <t xml:space="preserve"> http://www3.weforum.org/docs/WEF_TT_Competitiveness_Report_2013.pdf</t>
    </r>
  </si>
  <si>
    <t xml:space="preserve"> tr_percent_inter_gye2015_AP.csv </t>
  </si>
  <si>
    <t>tr_visitors_local_gye2015_AP.csv</t>
  </si>
  <si>
    <t>% DE CRECIMIENTO</t>
  </si>
  <si>
    <t>*2012 y 2013: valor promedio</t>
  </si>
  <si>
    <r>
      <rPr>
        <b/>
        <sz val="11"/>
        <color theme="1"/>
        <rFont val="Calibri"/>
        <family val="2"/>
        <scheme val="minor"/>
      </rPr>
      <t>AÑOS 2015 A 2019</t>
    </r>
    <r>
      <rPr>
        <sz val="11"/>
        <color theme="1"/>
        <rFont val="Calibri"/>
        <family val="2"/>
        <scheme val="minor"/>
      </rPr>
      <t xml:space="preserve">: Tendencia futura calculada según meta crecimiento 6,90% anual  </t>
    </r>
  </si>
  <si>
    <r>
      <rPr>
        <b/>
        <sz val="11"/>
        <color theme="1"/>
        <rFont val="Calibri"/>
        <family val="2"/>
        <scheme val="minor"/>
      </rPr>
      <t>AÑOS 2015 A 2019</t>
    </r>
    <r>
      <rPr>
        <sz val="11"/>
        <color theme="1"/>
        <rFont val="Calibri"/>
        <family val="2"/>
        <scheme val="minor"/>
      </rPr>
      <t>: Tendencia futura calculada según meta crecimiento anual 2,44% anual</t>
    </r>
  </si>
  <si>
    <r>
      <rPr>
        <b/>
        <sz val="11"/>
        <color theme="1"/>
        <rFont val="Calibri"/>
        <family val="2"/>
        <scheme val="minor"/>
      </rPr>
      <t>TURISMO INTERNACIONAL:</t>
    </r>
    <r>
      <rPr>
        <sz val="11"/>
        <color theme="1"/>
        <rFont val="Calibri"/>
        <family val="2"/>
        <scheme val="minor"/>
      </rPr>
      <t xml:space="preserve"> EL PUNTO DE REFERENCIA  PARA LA DEMANDA INTERNACIONAL CORRESPONDE A UNA META DE CRECIMIENTO DE 6.9% ANUAL</t>
    </r>
  </si>
  <si>
    <r>
      <rPr>
        <b/>
        <sz val="11"/>
        <color theme="1"/>
        <rFont val="Calibri"/>
        <family val="2"/>
        <scheme val="minor"/>
      </rPr>
      <t>TURISMO INTERNO:</t>
    </r>
    <r>
      <rPr>
        <sz val="11"/>
        <color theme="1"/>
        <rFont val="Calibri"/>
        <family val="2"/>
        <scheme val="minor"/>
      </rPr>
      <t xml:space="preserve"> EL PUNTO DE REFERENCIA ESTABLECIDO PARA LA DEMANDA INTERNA CORRESPONDE A UNA META DE CRECIMIENTO DE 2.44% ANUAL </t>
    </r>
  </si>
  <si>
    <r>
      <t>FUENTE:</t>
    </r>
    <r>
      <rPr>
        <sz val="11"/>
        <color rgb="FF000000"/>
        <rFont val="Calibri"/>
        <family val="2"/>
      </rPr>
      <t xml:space="preserve"> AÑO 2011: MODULO DE TURISMO ENEMDU 2011 INEC-MINTUR. LA EXPERIENCIA TURISTICA EN ECUADOR.MINISTERIO DE TURISMO.
</t>
    </r>
  </si>
  <si>
    <t>Turismo Receptor, porcentaje distribución priovincial</t>
  </si>
  <si>
    <t>Turismo Interno, porcentaje distribución priovincial</t>
  </si>
  <si>
    <t>Santa Elena</t>
  </si>
  <si>
    <t>Guayas</t>
  </si>
  <si>
    <t>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</si>
</sst>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22222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1" fontId="0" fillId="0" borderId="4" xfId="0" applyNumberFormat="1" applyFill="1" applyBorder="1" applyAlignment="1">
      <alignment horizontal="center" vertical="center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9" xfId="0" applyBorder="1"/>
    <xf numFmtId="0" fontId="2" fillId="2" borderId="3" xfId="0" applyFont="1" applyFill="1" applyBorder="1"/>
    <xf numFmtId="10" fontId="0" fillId="0" borderId="3" xfId="1" applyNumberFormat="1" applyFont="1" applyBorder="1" applyAlignment="1">
      <alignment horizontal="center" vertical="center"/>
    </xf>
    <xf numFmtId="1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0" fontId="0" fillId="0" borderId="0" xfId="0" applyAlignment="1"/>
    <xf numFmtId="0" fontId="2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164" fontId="2" fillId="4" borderId="0" xfId="1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6" fontId="7" fillId="4" borderId="1" xfId="3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4">
    <cellStyle name="Millares" xfId="3" builtinId="3"/>
    <cellStyle name="Millares 2" xfId="2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K17" sqref="K17"/>
    </sheetView>
  </sheetViews>
  <sheetFormatPr baseColWidth="10" defaultRowHeight="15" x14ac:dyDescent="0.25"/>
  <cols>
    <col min="10" max="13" width="12.140625" bestFit="1" customWidth="1"/>
    <col min="14" max="14" width="13.7109375" bestFit="1" customWidth="1"/>
  </cols>
  <sheetData>
    <row r="1" spans="1:14" ht="15.75" thickBot="1" x14ac:dyDescent="0.3">
      <c r="G1" s="29" t="s">
        <v>22</v>
      </c>
    </row>
    <row r="2" spans="1:14" ht="18.75" customHeight="1" thickBot="1" x14ac:dyDescent="0.3">
      <c r="A2" s="49" t="s">
        <v>20</v>
      </c>
      <c r="B2" s="49"/>
      <c r="C2" s="49"/>
      <c r="D2" s="16"/>
      <c r="E2" s="55" t="s">
        <v>7</v>
      </c>
      <c r="F2" s="55"/>
      <c r="G2" s="55"/>
      <c r="H2" s="55"/>
      <c r="I2" s="55"/>
      <c r="J2" s="55"/>
      <c r="K2" s="55"/>
      <c r="L2" s="55"/>
      <c r="M2" s="55"/>
      <c r="N2" s="55"/>
    </row>
    <row r="3" spans="1:14" ht="15.75" thickBot="1" x14ac:dyDescent="0.3">
      <c r="A3" s="49"/>
      <c r="B3" s="49"/>
      <c r="C3" s="49"/>
      <c r="D3" s="16">
        <v>2009</v>
      </c>
      <c r="E3" s="30">
        <v>2010</v>
      </c>
      <c r="F3" s="30">
        <v>2011</v>
      </c>
      <c r="G3" s="30">
        <v>2012</v>
      </c>
      <c r="H3" s="30">
        <v>2013</v>
      </c>
      <c r="I3" s="30">
        <v>2014</v>
      </c>
      <c r="J3" s="46">
        <v>2015</v>
      </c>
      <c r="K3" s="46">
        <v>2016</v>
      </c>
      <c r="L3" s="46">
        <v>2017</v>
      </c>
      <c r="M3" s="46">
        <v>2018</v>
      </c>
      <c r="N3" s="46">
        <v>2019</v>
      </c>
    </row>
    <row r="4" spans="1:14" ht="15.75" thickBot="1" x14ac:dyDescent="0.3">
      <c r="A4" s="49"/>
      <c r="B4" s="49"/>
      <c r="C4" s="49"/>
      <c r="D4" s="47"/>
      <c r="E4" s="48"/>
      <c r="F4" s="48"/>
      <c r="G4" s="48"/>
      <c r="H4" s="86" t="s">
        <v>44</v>
      </c>
      <c r="I4" s="87">
        <v>113661</v>
      </c>
      <c r="J4" s="88">
        <f>+I4*(1.069)</f>
        <v>121503.609</v>
      </c>
      <c r="K4" s="88">
        <f t="shared" ref="K4:N4" si="0">+J4*(1.069)</f>
        <v>129887.35802099999</v>
      </c>
      <c r="L4" s="88">
        <f t="shared" si="0"/>
        <v>138849.58572444899</v>
      </c>
      <c r="M4" s="88">
        <f t="shared" si="0"/>
        <v>148430.20713943595</v>
      </c>
      <c r="N4" s="88">
        <f t="shared" si="0"/>
        <v>158671.89143205702</v>
      </c>
    </row>
    <row r="5" spans="1:14" ht="15.75" thickBot="1" x14ac:dyDescent="0.3">
      <c r="A5" s="49"/>
      <c r="B5" s="49"/>
      <c r="C5" s="49"/>
      <c r="D5" s="47"/>
      <c r="E5" s="48"/>
      <c r="F5" s="48"/>
      <c r="G5" s="48"/>
      <c r="H5" s="87" t="s">
        <v>45</v>
      </c>
      <c r="I5" s="87">
        <v>739578</v>
      </c>
      <c r="J5" s="88">
        <f t="shared" ref="J5:N5" si="1">+I5*(1.069)</f>
        <v>790608.88199999998</v>
      </c>
      <c r="K5" s="88">
        <f t="shared" si="1"/>
        <v>845160.89485799999</v>
      </c>
      <c r="L5" s="88">
        <f t="shared" si="1"/>
        <v>903476.99660320196</v>
      </c>
      <c r="M5" s="88">
        <f t="shared" si="1"/>
        <v>965816.90936882282</v>
      </c>
      <c r="N5" s="88">
        <f t="shared" si="1"/>
        <v>1032458.2761152715</v>
      </c>
    </row>
    <row r="6" spans="1:14" ht="15.75" thickBot="1" x14ac:dyDescent="0.3">
      <c r="A6" s="49"/>
      <c r="B6" s="49"/>
      <c r="C6" s="49"/>
      <c r="D6" s="47"/>
      <c r="E6" s="48"/>
      <c r="F6" s="48"/>
      <c r="G6" s="48"/>
      <c r="H6" s="89" t="s">
        <v>46</v>
      </c>
      <c r="I6" s="87">
        <v>253792</v>
      </c>
      <c r="J6" s="88">
        <f t="shared" ref="J6:N6" si="2">+I6*(1.069)</f>
        <v>271303.64799999999</v>
      </c>
      <c r="K6" s="88">
        <f t="shared" si="2"/>
        <v>290023.599712</v>
      </c>
      <c r="L6" s="88">
        <f t="shared" si="2"/>
        <v>310035.228092128</v>
      </c>
      <c r="M6" s="88">
        <f t="shared" si="2"/>
        <v>331427.65883048484</v>
      </c>
      <c r="N6" s="88">
        <f t="shared" si="2"/>
        <v>354296.16728978825</v>
      </c>
    </row>
    <row r="7" spans="1:14" ht="15.75" thickBot="1" x14ac:dyDescent="0.3">
      <c r="A7" s="49"/>
      <c r="B7" s="49"/>
      <c r="C7" s="49"/>
      <c r="D7" s="19">
        <v>968499</v>
      </c>
      <c r="E7" s="2">
        <v>1047098</v>
      </c>
      <c r="F7" s="2">
        <v>1141037</v>
      </c>
      <c r="G7" s="2">
        <v>1271901</v>
      </c>
      <c r="H7" s="2">
        <v>1364057</v>
      </c>
      <c r="I7" s="2">
        <v>1557006</v>
      </c>
      <c r="J7" s="39">
        <v>1664439</v>
      </c>
      <c r="K7" s="39">
        <v>1779286</v>
      </c>
      <c r="L7" s="39">
        <v>1902056</v>
      </c>
      <c r="M7" s="39">
        <v>2033298</v>
      </c>
      <c r="N7" s="39">
        <v>2173596</v>
      </c>
    </row>
    <row r="8" spans="1:14" ht="15.75" thickBot="1" x14ac:dyDescent="0.3">
      <c r="A8" s="53"/>
      <c r="B8" s="54"/>
      <c r="C8" s="54"/>
      <c r="D8" s="54"/>
      <c r="E8" s="54"/>
      <c r="F8" s="54"/>
      <c r="G8" s="54"/>
      <c r="H8" s="54"/>
      <c r="I8" s="54"/>
      <c r="J8">
        <f>+I7*1.069</f>
        <v>1664439.4139999999</v>
      </c>
      <c r="K8">
        <f t="shared" ref="K8:N8" si="3">+J7*1.069</f>
        <v>1779285.291</v>
      </c>
      <c r="L8">
        <f t="shared" si="3"/>
        <v>1902056.7339999999</v>
      </c>
      <c r="M8">
        <f t="shared" si="3"/>
        <v>2033297.8639999998</v>
      </c>
      <c r="N8">
        <f t="shared" si="3"/>
        <v>2173595.5619999999</v>
      </c>
    </row>
    <row r="9" spans="1:14" ht="15.75" thickBot="1" x14ac:dyDescent="0.3">
      <c r="A9" s="50" t="s">
        <v>8</v>
      </c>
      <c r="B9" s="51"/>
      <c r="C9" s="51"/>
      <c r="D9" s="51"/>
      <c r="E9" s="51"/>
      <c r="F9" s="51"/>
      <c r="G9" s="51"/>
      <c r="H9" s="51"/>
      <c r="I9" s="52"/>
    </row>
    <row r="10" spans="1:14" ht="28.5" customHeight="1" thickBot="1" x14ac:dyDescent="0.3">
      <c r="A10" s="59" t="s">
        <v>28</v>
      </c>
      <c r="B10" s="60"/>
      <c r="C10" s="60"/>
      <c r="D10" s="60"/>
      <c r="E10" s="60"/>
      <c r="F10" s="60"/>
      <c r="G10" s="60"/>
      <c r="H10" s="60"/>
      <c r="I10" s="61"/>
      <c r="J10" s="42"/>
      <c r="K10" s="42"/>
      <c r="L10" s="42"/>
    </row>
    <row r="11" spans="1:14" ht="13.5" customHeight="1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2"/>
      <c r="K11" s="42"/>
      <c r="L11" s="42"/>
    </row>
    <row r="12" spans="1:14" x14ac:dyDescent="0.25">
      <c r="B12" s="27"/>
      <c r="E12" s="29"/>
      <c r="I12" s="29"/>
    </row>
    <row r="13" spans="1:14" ht="15.75" thickBot="1" x14ac:dyDescent="0.3"/>
    <row r="14" spans="1:14" ht="15.75" thickBot="1" x14ac:dyDescent="0.3">
      <c r="A14" s="56" t="s">
        <v>37</v>
      </c>
      <c r="B14" s="57"/>
      <c r="C14" s="57"/>
      <c r="D14" s="57"/>
      <c r="E14" s="57"/>
      <c r="F14" s="58"/>
    </row>
  </sheetData>
  <mergeCells count="6">
    <mergeCell ref="A2:C7"/>
    <mergeCell ref="A9:I9"/>
    <mergeCell ref="A8:I8"/>
    <mergeCell ref="E2:N2"/>
    <mergeCell ref="A14:F14"/>
    <mergeCell ref="A10:I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F1" workbookViewId="0">
      <selection activeCell="N4" sqref="N4"/>
    </sheetView>
  </sheetViews>
  <sheetFormatPr baseColWidth="10" defaultRowHeight="15" x14ac:dyDescent="0.25"/>
  <sheetData>
    <row r="1" spans="1:14" ht="15.75" thickBot="1" x14ac:dyDescent="0.3">
      <c r="G1" s="29" t="s">
        <v>34</v>
      </c>
    </row>
    <row r="2" spans="1:14" ht="15.75" thickBot="1" x14ac:dyDescent="0.3">
      <c r="A2" s="49" t="s">
        <v>21</v>
      </c>
      <c r="B2" s="49"/>
      <c r="C2" s="49"/>
      <c r="D2" s="55" t="s">
        <v>7</v>
      </c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ht="15.75" thickBot="1" x14ac:dyDescent="0.3">
      <c r="A3" s="49"/>
      <c r="B3" s="49"/>
      <c r="C3" s="49"/>
      <c r="D3" s="30">
        <v>2009</v>
      </c>
      <c r="E3" s="30">
        <v>2010</v>
      </c>
      <c r="F3" s="30">
        <v>2011</v>
      </c>
      <c r="G3" s="30">
        <v>2012</v>
      </c>
      <c r="H3" s="30">
        <v>2013</v>
      </c>
      <c r="I3" s="30">
        <v>2014</v>
      </c>
      <c r="J3" s="46">
        <v>2015</v>
      </c>
      <c r="K3" s="46">
        <v>2016</v>
      </c>
      <c r="L3" s="46">
        <v>2017</v>
      </c>
      <c r="M3" s="46">
        <v>2018</v>
      </c>
      <c r="N3" s="46">
        <v>2019</v>
      </c>
    </row>
    <row r="4" spans="1:14" ht="66.75" customHeight="1" thickBot="1" x14ac:dyDescent="0.3">
      <c r="A4" s="49"/>
      <c r="B4" s="49"/>
      <c r="C4" s="49"/>
      <c r="D4" s="5">
        <v>5056227</v>
      </c>
      <c r="E4" s="5">
        <v>4872615</v>
      </c>
      <c r="F4" s="5">
        <v>5003641</v>
      </c>
      <c r="G4" s="21" t="s">
        <v>9</v>
      </c>
      <c r="H4" s="5" t="s">
        <v>9</v>
      </c>
      <c r="I4" s="4">
        <f>744224+1023596+691839+723365+1133093+660116</f>
        <v>4976233</v>
      </c>
      <c r="J4" s="40">
        <v>5097653</v>
      </c>
      <c r="K4" s="40">
        <v>5222036</v>
      </c>
      <c r="L4" s="40">
        <v>5349453</v>
      </c>
      <c r="M4" s="40">
        <v>5479980</v>
      </c>
      <c r="N4" s="40">
        <v>5613692</v>
      </c>
    </row>
    <row r="5" spans="1:14" ht="13.5" customHeight="1" thickBot="1" x14ac:dyDescent="0.3">
      <c r="A5" s="53"/>
      <c r="B5" s="54"/>
      <c r="C5" s="54"/>
      <c r="D5" s="54"/>
      <c r="E5" s="54"/>
      <c r="F5" s="54"/>
      <c r="G5" s="54"/>
      <c r="H5" s="54"/>
      <c r="I5" s="54"/>
    </row>
    <row r="6" spans="1:14" ht="31.5" customHeight="1" thickBot="1" x14ac:dyDescent="0.3">
      <c r="A6" s="62" t="s">
        <v>27</v>
      </c>
      <c r="B6" s="63"/>
      <c r="C6" s="63"/>
      <c r="D6" s="63"/>
      <c r="E6" s="63"/>
      <c r="F6" s="63"/>
      <c r="G6" s="63"/>
      <c r="H6" s="63"/>
      <c r="I6" s="64"/>
    </row>
    <row r="7" spans="1:14" ht="15" customHeight="1" thickBot="1" x14ac:dyDescent="0.3">
      <c r="A7" s="62" t="s">
        <v>29</v>
      </c>
      <c r="B7" s="63"/>
      <c r="C7" s="63"/>
      <c r="D7" s="63"/>
      <c r="E7" s="63"/>
      <c r="F7" s="63"/>
      <c r="G7" s="63"/>
      <c r="H7" s="63"/>
      <c r="I7" s="64"/>
    </row>
    <row r="8" spans="1:14" ht="15" customHeight="1" thickBot="1" x14ac:dyDescent="0.3"/>
    <row r="9" spans="1:14" ht="15.75" thickBot="1" x14ac:dyDescent="0.3">
      <c r="A9" s="65" t="s">
        <v>36</v>
      </c>
      <c r="B9" s="66"/>
    </row>
    <row r="11" spans="1:14" x14ac:dyDescent="0.25">
      <c r="B11" s="27"/>
      <c r="D11" s="29"/>
      <c r="H11" s="29"/>
    </row>
    <row r="12" spans="1:14" ht="15.75" thickBot="1" x14ac:dyDescent="0.3"/>
    <row r="13" spans="1:14" ht="15.75" thickBot="1" x14ac:dyDescent="0.3">
      <c r="A13" s="56" t="s">
        <v>38</v>
      </c>
      <c r="B13" s="57"/>
      <c r="C13" s="57"/>
      <c r="D13" s="57"/>
      <c r="E13" s="57"/>
      <c r="F13" s="58"/>
    </row>
  </sheetData>
  <mergeCells count="7">
    <mergeCell ref="A13:F13"/>
    <mergeCell ref="A7:I7"/>
    <mergeCell ref="A2:C4"/>
    <mergeCell ref="A6:I6"/>
    <mergeCell ref="A5:I5"/>
    <mergeCell ref="A9:B9"/>
    <mergeCell ref="D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" sqref="F1"/>
    </sheetView>
  </sheetViews>
  <sheetFormatPr baseColWidth="10" defaultRowHeight="15" x14ac:dyDescent="0.25"/>
  <cols>
    <col min="1" max="1" width="15.7109375" customWidth="1"/>
    <col min="2" max="2" width="12.42578125" customWidth="1"/>
    <col min="3" max="3" width="12.5703125" customWidth="1"/>
    <col min="4" max="4" width="13.42578125" customWidth="1"/>
    <col min="5" max="5" width="12.5703125" customWidth="1"/>
  </cols>
  <sheetData>
    <row r="1" spans="1:5" x14ac:dyDescent="0.25">
      <c r="B1" t="s">
        <v>33</v>
      </c>
    </row>
    <row r="2" spans="1:5" x14ac:dyDescent="0.25">
      <c r="A2" s="7" t="s">
        <v>6</v>
      </c>
      <c r="B2" s="67" t="s">
        <v>5</v>
      </c>
      <c r="C2" s="68"/>
      <c r="D2" s="69"/>
    </row>
    <row r="3" spans="1:5" x14ac:dyDescent="0.25">
      <c r="A3" s="6"/>
      <c r="B3" s="7" t="s">
        <v>2</v>
      </c>
      <c r="C3" s="7" t="s">
        <v>1</v>
      </c>
      <c r="D3" s="7" t="s">
        <v>0</v>
      </c>
    </row>
    <row r="4" spans="1:5" ht="53.25" hidden="1" customHeight="1" x14ac:dyDescent="0.25">
      <c r="A4" s="14" t="s">
        <v>3</v>
      </c>
      <c r="B4" s="8">
        <v>1141037</v>
      </c>
      <c r="C4" s="8">
        <v>1141037</v>
      </c>
      <c r="D4" s="8">
        <v>1141037</v>
      </c>
    </row>
    <row r="5" spans="1:5" ht="70.5" customHeight="1" x14ac:dyDescent="0.25">
      <c r="A5" s="14" t="s">
        <v>42</v>
      </c>
      <c r="B5" s="9">
        <v>7.2999999999999995E-2</v>
      </c>
      <c r="C5" s="10">
        <v>0.47499999999999998</v>
      </c>
      <c r="D5" s="10">
        <v>0.16300000000000001</v>
      </c>
    </row>
    <row r="6" spans="1:5" ht="60" x14ac:dyDescent="0.25">
      <c r="A6" s="14" t="s">
        <v>13</v>
      </c>
      <c r="B6" s="11">
        <f t="shared" ref="B6:D6" si="0">B4*B5</f>
        <v>83295.701000000001</v>
      </c>
      <c r="C6" s="11">
        <f t="shared" si="0"/>
        <v>541992.57499999995</v>
      </c>
      <c r="D6" s="11">
        <f t="shared" si="0"/>
        <v>185989.03100000002</v>
      </c>
    </row>
    <row r="7" spans="1:5" ht="18.75" customHeight="1" x14ac:dyDescent="0.25">
      <c r="A7" s="25"/>
      <c r="B7" s="26"/>
      <c r="C7" s="26"/>
      <c r="D7" s="26"/>
    </row>
    <row r="8" spans="1:5" ht="72" customHeight="1" x14ac:dyDescent="0.25">
      <c r="A8" s="70" t="s">
        <v>26</v>
      </c>
      <c r="B8" s="71"/>
      <c r="C8" s="71"/>
      <c r="D8" s="72"/>
      <c r="E8" s="23"/>
    </row>
    <row r="9" spans="1:5" ht="46.5" customHeight="1" x14ac:dyDescent="0.25">
      <c r="A9" s="73" t="s">
        <v>30</v>
      </c>
      <c r="B9" s="74"/>
      <c r="C9" s="74"/>
      <c r="D9" s="75"/>
    </row>
    <row r="11" spans="1:5" x14ac:dyDescent="0.25">
      <c r="B11" s="27"/>
    </row>
  </sheetData>
  <mergeCells count="3">
    <mergeCell ref="B2:D2"/>
    <mergeCell ref="A8:D8"/>
    <mergeCell ref="A9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" sqref="G1"/>
    </sheetView>
  </sheetViews>
  <sheetFormatPr baseColWidth="10" defaultRowHeight="15" x14ac:dyDescent="0.25"/>
  <cols>
    <col min="2" max="2" width="14.42578125" customWidth="1"/>
    <col min="3" max="3" width="13.140625" customWidth="1"/>
    <col min="4" max="4" width="12.7109375" customWidth="1"/>
    <col min="5" max="5" width="13.85546875" customWidth="1"/>
    <col min="6" max="6" width="11.85546875" customWidth="1"/>
    <col min="7" max="7" width="13.7109375" customWidth="1"/>
    <col min="8" max="8" width="12.5703125" customWidth="1"/>
  </cols>
  <sheetData>
    <row r="1" spans="1:8" x14ac:dyDescent="0.25">
      <c r="C1" t="s">
        <v>23</v>
      </c>
    </row>
    <row r="2" spans="1:8" x14ac:dyDescent="0.25">
      <c r="A2" s="6" t="s">
        <v>6</v>
      </c>
      <c r="B2" s="67" t="s">
        <v>5</v>
      </c>
      <c r="C2" s="68"/>
      <c r="D2" s="68"/>
      <c r="E2" s="32"/>
      <c r="F2" s="1"/>
      <c r="G2" s="1"/>
    </row>
    <row r="3" spans="1:8" x14ac:dyDescent="0.25">
      <c r="A3" s="6"/>
      <c r="B3" s="6" t="s">
        <v>2</v>
      </c>
      <c r="C3" s="6" t="s">
        <v>1</v>
      </c>
      <c r="D3" s="33" t="s">
        <v>0</v>
      </c>
      <c r="E3" s="32"/>
      <c r="F3" s="1"/>
      <c r="G3" s="1"/>
    </row>
    <row r="4" spans="1:8" ht="45" hidden="1" x14ac:dyDescent="0.25">
      <c r="A4" s="15" t="s">
        <v>4</v>
      </c>
      <c r="B4" s="8">
        <v>5003641</v>
      </c>
      <c r="C4" s="8">
        <v>5003641</v>
      </c>
      <c r="D4" s="20">
        <v>5003641</v>
      </c>
      <c r="E4" s="32"/>
      <c r="F4" s="1"/>
      <c r="G4" s="1"/>
    </row>
    <row r="5" spans="1:8" ht="72" customHeight="1" x14ac:dyDescent="0.25">
      <c r="A5" s="15" t="s">
        <v>43</v>
      </c>
      <c r="B5" s="12">
        <v>2.1000000000000001E-2</v>
      </c>
      <c r="C5" s="13">
        <v>0.16500000000000001</v>
      </c>
      <c r="D5" s="34">
        <v>9.0999999999999998E-2</v>
      </c>
      <c r="E5" s="32"/>
      <c r="F5" s="1"/>
      <c r="G5" s="1"/>
    </row>
    <row r="6" spans="1:8" ht="70.5" customHeight="1" x14ac:dyDescent="0.25">
      <c r="A6" s="15" t="s">
        <v>14</v>
      </c>
      <c r="B6" s="11">
        <f>B4*B5</f>
        <v>105076.46100000001</v>
      </c>
      <c r="C6" s="11">
        <f t="shared" ref="C6:D6" si="0">C4*C5</f>
        <v>825600.76500000001</v>
      </c>
      <c r="D6" s="11">
        <f t="shared" si="0"/>
        <v>455331.33100000001</v>
      </c>
    </row>
    <row r="7" spans="1:8" ht="16.5" customHeight="1" x14ac:dyDescent="0.25">
      <c r="A7" s="28"/>
      <c r="B7" s="26"/>
      <c r="C7" s="26"/>
      <c r="D7" s="26"/>
    </row>
    <row r="8" spans="1:8" ht="69.75" customHeight="1" x14ac:dyDescent="0.25">
      <c r="A8" s="76" t="s">
        <v>41</v>
      </c>
      <c r="B8" s="77"/>
      <c r="C8" s="77"/>
      <c r="D8" s="77"/>
      <c r="E8" s="24"/>
    </row>
    <row r="9" spans="1:8" ht="51" customHeight="1" x14ac:dyDescent="0.25">
      <c r="A9" s="73" t="s">
        <v>30</v>
      </c>
      <c r="B9" s="74"/>
      <c r="C9" s="74"/>
      <c r="D9" s="75"/>
    </row>
    <row r="11" spans="1:8" x14ac:dyDescent="0.25">
      <c r="B11" s="27"/>
      <c r="H11" s="29"/>
    </row>
  </sheetData>
  <mergeCells count="3">
    <mergeCell ref="B2:D2"/>
    <mergeCell ref="A8:D8"/>
    <mergeCell ref="A9:D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G15" sqref="G15"/>
    </sheetView>
  </sheetViews>
  <sheetFormatPr baseColWidth="10" defaultRowHeight="15" x14ac:dyDescent="0.25"/>
  <cols>
    <col min="1" max="1" width="13.42578125" customWidth="1"/>
    <col min="8" max="8" width="13.85546875" customWidth="1"/>
    <col min="9" max="9" width="17.5703125" customWidth="1"/>
  </cols>
  <sheetData>
    <row r="1" spans="1:10" ht="15.75" thickBot="1" x14ac:dyDescent="0.3">
      <c r="C1" t="s">
        <v>25</v>
      </c>
    </row>
    <row r="2" spans="1:10" ht="15.75" thickBot="1" x14ac:dyDescent="0.3">
      <c r="A2" s="41"/>
      <c r="B2" s="78" t="s">
        <v>12</v>
      </c>
      <c r="C2" s="79"/>
      <c r="D2" s="79"/>
      <c r="E2" s="79"/>
      <c r="F2" s="80"/>
    </row>
    <row r="3" spans="1:10" ht="15.75" thickBot="1" x14ac:dyDescent="0.3">
      <c r="A3" s="31" t="s">
        <v>11</v>
      </c>
      <c r="B3" s="31">
        <v>2015</v>
      </c>
      <c r="C3" s="31">
        <v>2016</v>
      </c>
      <c r="D3" s="31">
        <v>2017</v>
      </c>
      <c r="E3" s="31">
        <v>2018</v>
      </c>
      <c r="F3" s="31">
        <v>2019</v>
      </c>
      <c r="H3" s="38" t="s">
        <v>11</v>
      </c>
      <c r="I3" s="38" t="s">
        <v>35</v>
      </c>
      <c r="J3" s="44"/>
    </row>
    <row r="4" spans="1:10" ht="15.75" thickBot="1" x14ac:dyDescent="0.3">
      <c r="A4" s="41" t="s">
        <v>2</v>
      </c>
      <c r="B4" s="36">
        <f>1664439*7.3%</f>
        <v>121504.04699999999</v>
      </c>
      <c r="C4" s="36">
        <f>1779286*7.3%</f>
        <v>129887.878</v>
      </c>
      <c r="D4" s="36">
        <f>1902056*7.3%</f>
        <v>138850.08799999999</v>
      </c>
      <c r="E4" s="36">
        <f>2033298*7.3%</f>
        <v>148430.75399999999</v>
      </c>
      <c r="F4" s="36">
        <f>2173596*7.3%</f>
        <v>158672.508</v>
      </c>
      <c r="H4" s="45" t="s">
        <v>2</v>
      </c>
      <c r="I4" s="35">
        <v>7.2999999999999995E-2</v>
      </c>
    </row>
    <row r="5" spans="1:10" ht="15.75" thickBot="1" x14ac:dyDescent="0.3">
      <c r="A5" s="41" t="s">
        <v>1</v>
      </c>
      <c r="B5" s="36">
        <f>1664439*I5</f>
        <v>790608.52499999991</v>
      </c>
      <c r="C5" s="36">
        <f>1779286*I5</f>
        <v>845160.85</v>
      </c>
      <c r="D5" s="36">
        <f>1902056*I5</f>
        <v>903476.6</v>
      </c>
      <c r="E5" s="36">
        <f>2033298*I5</f>
        <v>965816.54999999993</v>
      </c>
      <c r="F5" s="36">
        <f>2173596*I5</f>
        <v>1032458.1</v>
      </c>
      <c r="H5" s="45" t="s">
        <v>1</v>
      </c>
      <c r="I5" s="35">
        <v>0.47499999999999998</v>
      </c>
    </row>
    <row r="6" spans="1:10" ht="15.75" thickBot="1" x14ac:dyDescent="0.3">
      <c r="A6" s="41" t="s">
        <v>0</v>
      </c>
      <c r="B6" s="36">
        <f>1664439*I6</f>
        <v>271303.55700000003</v>
      </c>
      <c r="C6" s="36">
        <f>1779286*I6</f>
        <v>290023.61800000002</v>
      </c>
      <c r="D6" s="36">
        <f>1902056*I6</f>
        <v>310035.12800000003</v>
      </c>
      <c r="E6" s="36">
        <f>2033298*I6</f>
        <v>331427.57400000002</v>
      </c>
      <c r="F6" s="36">
        <f>2173596*I6</f>
        <v>354296.14799999999</v>
      </c>
      <c r="H6" s="45" t="s">
        <v>0</v>
      </c>
      <c r="I6" s="35">
        <v>0.16300000000000001</v>
      </c>
    </row>
    <row r="7" spans="1:10" ht="15.75" thickBot="1" x14ac:dyDescent="0.3"/>
    <row r="8" spans="1:10" ht="45" customHeight="1" thickBot="1" x14ac:dyDescent="0.3">
      <c r="A8" s="59" t="s">
        <v>39</v>
      </c>
      <c r="B8" s="60"/>
      <c r="C8" s="60"/>
      <c r="D8" s="60"/>
      <c r="E8" s="60"/>
      <c r="F8" s="61"/>
    </row>
    <row r="9" spans="1:10" ht="29.25" customHeight="1" thickBot="1" x14ac:dyDescent="0.3">
      <c r="A9" s="62" t="s">
        <v>31</v>
      </c>
      <c r="B9" s="63"/>
      <c r="C9" s="63"/>
      <c r="D9" s="63"/>
      <c r="E9" s="63"/>
      <c r="F9" s="64"/>
    </row>
  </sheetData>
  <mergeCells count="3">
    <mergeCell ref="B2:F2"/>
    <mergeCell ref="A8:F8"/>
    <mergeCell ref="A9:F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1" sqref="B11"/>
    </sheetView>
  </sheetViews>
  <sheetFormatPr baseColWidth="10" defaultRowHeight="15" x14ac:dyDescent="0.25"/>
  <cols>
    <col min="1" max="1" width="13.140625" customWidth="1"/>
    <col min="8" max="8" width="13.5703125" customWidth="1"/>
    <col min="9" max="9" width="17.28515625" customWidth="1"/>
  </cols>
  <sheetData>
    <row r="1" spans="1:9" ht="15.75" thickBot="1" x14ac:dyDescent="0.3">
      <c r="C1" s="27" t="s">
        <v>24</v>
      </c>
    </row>
    <row r="2" spans="1:9" ht="15.75" thickBot="1" x14ac:dyDescent="0.3">
      <c r="A2" s="41"/>
      <c r="B2" s="78" t="s">
        <v>12</v>
      </c>
      <c r="C2" s="79"/>
      <c r="D2" s="79"/>
      <c r="E2" s="79"/>
      <c r="F2" s="80"/>
    </row>
    <row r="3" spans="1:9" ht="15.75" thickBot="1" x14ac:dyDescent="0.3">
      <c r="A3" s="31" t="s">
        <v>11</v>
      </c>
      <c r="B3" s="31">
        <v>2015</v>
      </c>
      <c r="C3" s="31">
        <v>2016</v>
      </c>
      <c r="D3" s="31">
        <v>2017</v>
      </c>
      <c r="E3" s="31">
        <v>2018</v>
      </c>
      <c r="F3" s="31">
        <v>2019</v>
      </c>
      <c r="H3" s="38" t="s">
        <v>11</v>
      </c>
      <c r="I3" s="38" t="s">
        <v>35</v>
      </c>
    </row>
    <row r="4" spans="1:9" ht="15.75" thickBot="1" x14ac:dyDescent="0.3">
      <c r="A4" s="41" t="s">
        <v>2</v>
      </c>
      <c r="B4" s="37">
        <f>5097653*I4</f>
        <v>107050.713</v>
      </c>
      <c r="C4" s="37">
        <f>5222036*$I$4</f>
        <v>109662.75600000001</v>
      </c>
      <c r="D4" s="37">
        <f>5349453*$I$4</f>
        <v>112338.51300000001</v>
      </c>
      <c r="E4" s="37">
        <f>5479980*I4</f>
        <v>115079.58</v>
      </c>
      <c r="F4" s="37">
        <f>5613692*I4</f>
        <v>117887.53200000001</v>
      </c>
      <c r="H4" s="45" t="s">
        <v>2</v>
      </c>
      <c r="I4" s="35">
        <v>2.1000000000000001E-2</v>
      </c>
    </row>
    <row r="5" spans="1:9" ht="15.75" thickBot="1" x14ac:dyDescent="0.3">
      <c r="A5" s="41" t="s">
        <v>1</v>
      </c>
      <c r="B5" s="37">
        <f>5097653*I5</f>
        <v>841112.745</v>
      </c>
      <c r="C5" s="37">
        <f>5222036*I5</f>
        <v>861635.94000000006</v>
      </c>
      <c r="D5" s="37">
        <f>5349453*I5</f>
        <v>882659.745</v>
      </c>
      <c r="E5" s="37">
        <f>5479980*I5</f>
        <v>904196.70000000007</v>
      </c>
      <c r="F5" s="37">
        <f>5613692*I5</f>
        <v>926259.18</v>
      </c>
      <c r="H5" s="45" t="s">
        <v>1</v>
      </c>
      <c r="I5" s="35">
        <v>0.16500000000000001</v>
      </c>
    </row>
    <row r="6" spans="1:9" ht="15.75" thickBot="1" x14ac:dyDescent="0.3">
      <c r="A6" s="41" t="s">
        <v>0</v>
      </c>
      <c r="B6" s="37">
        <f>5097653*I6</f>
        <v>463886.42300000001</v>
      </c>
      <c r="C6" s="37">
        <f>5222036*I6</f>
        <v>475205.27600000001</v>
      </c>
      <c r="D6" s="37">
        <f>5349453*I6</f>
        <v>486800.223</v>
      </c>
      <c r="E6" s="37">
        <f>5479980*I6</f>
        <v>498678.18</v>
      </c>
      <c r="F6" s="37">
        <f>5613692*I6</f>
        <v>510845.97200000001</v>
      </c>
      <c r="H6" s="45" t="s">
        <v>0</v>
      </c>
      <c r="I6" s="35">
        <v>9.0999999999999998E-2</v>
      </c>
    </row>
    <row r="7" spans="1:9" ht="15.75" thickBot="1" x14ac:dyDescent="0.3"/>
    <row r="8" spans="1:9" ht="43.5" customHeight="1" thickBot="1" x14ac:dyDescent="0.3">
      <c r="A8" s="59" t="s">
        <v>40</v>
      </c>
      <c r="B8" s="60"/>
      <c r="C8" s="60"/>
      <c r="D8" s="60"/>
      <c r="E8" s="60"/>
      <c r="F8" s="61"/>
    </row>
    <row r="9" spans="1:9" ht="34.5" customHeight="1" thickBot="1" x14ac:dyDescent="0.3">
      <c r="A9" s="62" t="s">
        <v>31</v>
      </c>
      <c r="B9" s="63"/>
      <c r="C9" s="63"/>
      <c r="D9" s="63"/>
      <c r="E9" s="63"/>
      <c r="F9" s="64"/>
    </row>
    <row r="10" spans="1:9" ht="16.5" customHeight="1" x14ac:dyDescent="0.25">
      <c r="A10" s="22"/>
      <c r="B10" s="22"/>
      <c r="C10" s="22"/>
      <c r="D10" s="22"/>
      <c r="E10" s="22"/>
      <c r="F10" s="22"/>
    </row>
    <row r="11" spans="1:9" x14ac:dyDescent="0.25">
      <c r="B11" s="27"/>
    </row>
  </sheetData>
  <mergeCells count="3">
    <mergeCell ref="B2:F2"/>
    <mergeCell ref="A8:F8"/>
    <mergeCell ref="A9:F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baseColWidth="10" defaultRowHeight="15" x14ac:dyDescent="0.25"/>
  <cols>
    <col min="1" max="1" width="16.28515625" customWidth="1"/>
    <col min="2" max="2" width="10.28515625" customWidth="1"/>
    <col min="3" max="3" width="14" customWidth="1"/>
    <col min="4" max="4" width="42.7109375" customWidth="1"/>
  </cols>
  <sheetData>
    <row r="1" spans="1:4" ht="15.75" thickBot="1" x14ac:dyDescent="0.3"/>
    <row r="2" spans="1:4" ht="15.75" thickBot="1" x14ac:dyDescent="0.3">
      <c r="A2" s="81" t="s">
        <v>15</v>
      </c>
      <c r="B2" s="81"/>
      <c r="C2" s="81"/>
      <c r="D2" s="81"/>
    </row>
    <row r="3" spans="1:4" ht="15.75" thickBot="1" x14ac:dyDescent="0.3">
      <c r="A3" s="81" t="s">
        <v>16</v>
      </c>
      <c r="B3" s="81"/>
      <c r="C3" s="81"/>
      <c r="D3" s="81"/>
    </row>
    <row r="4" spans="1:4" ht="15.75" thickBot="1" x14ac:dyDescent="0.3">
      <c r="A4" s="18" t="s">
        <v>17</v>
      </c>
      <c r="B4" s="18" t="s">
        <v>2</v>
      </c>
      <c r="C4" s="18" t="s">
        <v>1</v>
      </c>
      <c r="D4" s="17" t="s">
        <v>0</v>
      </c>
    </row>
    <row r="5" spans="1:4" ht="15.75" thickBot="1" x14ac:dyDescent="0.3">
      <c r="A5" s="3" t="s">
        <v>10</v>
      </c>
      <c r="B5" s="3" t="s">
        <v>10</v>
      </c>
      <c r="C5" s="3" t="s">
        <v>10</v>
      </c>
      <c r="D5" s="3" t="s">
        <v>10</v>
      </c>
    </row>
    <row r="6" spans="1:4" ht="15.75" thickBot="1" x14ac:dyDescent="0.3">
      <c r="A6" s="82" t="s">
        <v>18</v>
      </c>
      <c r="B6" s="82"/>
      <c r="C6" s="82"/>
      <c r="D6" s="82"/>
    </row>
    <row r="7" spans="1:4" ht="15.75" thickBot="1" x14ac:dyDescent="0.3">
      <c r="A7" s="83" t="s">
        <v>32</v>
      </c>
      <c r="B7" s="84"/>
      <c r="C7" s="84"/>
      <c r="D7" s="85"/>
    </row>
    <row r="9" spans="1:4" x14ac:dyDescent="0.25">
      <c r="B9" s="27" t="s">
        <v>19</v>
      </c>
    </row>
  </sheetData>
  <mergeCells count="4">
    <mergeCell ref="A2:D2"/>
    <mergeCell ref="A6:D6"/>
    <mergeCell ref="A3:D3"/>
    <mergeCell ref="A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tr_visitors_inter</vt:lpstr>
      <vt:lpstr>tr_visitors_local</vt:lpstr>
      <vt:lpstr>tr_percent_inter</vt:lpstr>
      <vt:lpstr>tr_percent_local</vt:lpstr>
      <vt:lpstr>tr_target_inter</vt:lpstr>
      <vt:lpstr>tr_target_local</vt:lpstr>
      <vt:lpstr>tr_sustainability</vt:lpstr>
      <vt:lpstr>po_pathogens</vt:lpstr>
      <vt:lpstr>po_chemicals</vt:lpstr>
      <vt:lpstr>po_nutrients</vt:lpstr>
      <vt:lpstr>po_trash</vt:lpstr>
      <vt:lpstr>water</vt:lpstr>
      <vt:lpstr>wgi_all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SHYLAO</dc:creator>
  <cp:lastModifiedBy>Mario Hurtado</cp:lastModifiedBy>
  <dcterms:created xsi:type="dcterms:W3CDTF">2015-02-28T17:27:09Z</dcterms:created>
  <dcterms:modified xsi:type="dcterms:W3CDTF">2015-05-06T01:01:15Z</dcterms:modified>
</cp:coreProperties>
</file>