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00"/>
  </bookViews>
  <sheets>
    <sheet name="Q2A1" sheetId="1" r:id="rId1"/>
    <sheet name="Q2A2" sheetId="2" r:id="rId2"/>
    <sheet name="N2AEnvisci" sheetId="4" r:id="rId3"/>
    <sheet name="Sheet1" sheetId="3" r:id="rId4"/>
    <sheet name="CHEM LEC TU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D6" i="5" l="1"/>
  <c r="BV6" i="5"/>
  <c r="BW6" i="5"/>
  <c r="BX6" i="5"/>
  <c r="BY6" i="5"/>
  <c r="BZ6" i="5"/>
  <c r="CB6" i="5"/>
  <c r="BM6" i="5"/>
  <c r="BN6" i="5"/>
  <c r="BO6" i="5"/>
  <c r="BP6" i="5"/>
  <c r="BQ6" i="5"/>
  <c r="BR6" i="5"/>
  <c r="BT6" i="5"/>
  <c r="CF6" i="5"/>
  <c r="AO6" i="5"/>
  <c r="V6" i="5"/>
  <c r="W6" i="5"/>
  <c r="X6" i="5"/>
  <c r="Y6" i="5"/>
  <c r="Z6" i="5"/>
  <c r="AA6" i="5"/>
  <c r="AC6" i="5"/>
  <c r="AE6" i="5"/>
  <c r="AF6" i="5"/>
  <c r="AG6" i="5"/>
  <c r="AH6" i="5"/>
  <c r="AI6" i="5"/>
  <c r="AJ6" i="5"/>
  <c r="AK6" i="5"/>
  <c r="AM6" i="5"/>
  <c r="AQ6" i="5"/>
  <c r="CG6" i="5"/>
  <c r="CI6" i="5"/>
  <c r="CJ6" i="5"/>
  <c r="CD7" i="5"/>
  <c r="BV7" i="5"/>
  <c r="BW7" i="5"/>
  <c r="BX7" i="5"/>
  <c r="BY7" i="5"/>
  <c r="BZ7" i="5"/>
  <c r="CB7" i="5"/>
  <c r="BM7" i="5"/>
  <c r="BN7" i="5"/>
  <c r="BO7" i="5"/>
  <c r="BP7" i="5"/>
  <c r="BQ7" i="5"/>
  <c r="BR7" i="5"/>
  <c r="BT7" i="5"/>
  <c r="CF7" i="5"/>
  <c r="AO7" i="5"/>
  <c r="V7" i="5"/>
  <c r="W7" i="5"/>
  <c r="X7" i="5"/>
  <c r="Y7" i="5"/>
  <c r="Z7" i="5"/>
  <c r="AA7" i="5"/>
  <c r="AC7" i="5"/>
  <c r="AE7" i="5"/>
  <c r="AF7" i="5"/>
  <c r="AG7" i="5"/>
  <c r="AH7" i="5"/>
  <c r="AI7" i="5"/>
  <c r="AJ7" i="5"/>
  <c r="AK7" i="5"/>
  <c r="AM7" i="5"/>
  <c r="AQ7" i="5"/>
  <c r="CG7" i="5"/>
  <c r="CI7" i="5"/>
  <c r="CJ7" i="5"/>
  <c r="CD8" i="5"/>
  <c r="BV8" i="5"/>
  <c r="BW8" i="5"/>
  <c r="BX8" i="5"/>
  <c r="BY8" i="5"/>
  <c r="BZ8" i="5"/>
  <c r="CB8" i="5"/>
  <c r="BM8" i="5"/>
  <c r="BN8" i="5"/>
  <c r="BO8" i="5"/>
  <c r="BP8" i="5"/>
  <c r="BQ8" i="5"/>
  <c r="BR8" i="5"/>
  <c r="BT8" i="5"/>
  <c r="CF8" i="5"/>
  <c r="AO8" i="5"/>
  <c r="V8" i="5"/>
  <c r="W8" i="5"/>
  <c r="X8" i="5"/>
  <c r="Y8" i="5"/>
  <c r="Z8" i="5"/>
  <c r="AA8" i="5"/>
  <c r="AC8" i="5"/>
  <c r="AE8" i="5"/>
  <c r="AF8" i="5"/>
  <c r="AG8" i="5"/>
  <c r="AH8" i="5"/>
  <c r="AI8" i="5"/>
  <c r="AJ8" i="5"/>
  <c r="AK8" i="5"/>
  <c r="AM8" i="5"/>
  <c r="AQ8" i="5"/>
  <c r="CG8" i="5"/>
  <c r="CI8" i="5"/>
  <c r="CJ8" i="5"/>
  <c r="CD9" i="5"/>
  <c r="BV9" i="5"/>
  <c r="BW9" i="5"/>
  <c r="BX9" i="5"/>
  <c r="BY9" i="5"/>
  <c r="BZ9" i="5"/>
  <c r="CB9" i="5"/>
  <c r="BM9" i="5"/>
  <c r="BN9" i="5"/>
  <c r="BO9" i="5"/>
  <c r="BP9" i="5"/>
  <c r="BQ9" i="5"/>
  <c r="BR9" i="5"/>
  <c r="BT9" i="5"/>
  <c r="CF9" i="5"/>
  <c r="AO9" i="5"/>
  <c r="V9" i="5"/>
  <c r="W9" i="5"/>
  <c r="X9" i="5"/>
  <c r="Y9" i="5"/>
  <c r="Z9" i="5"/>
  <c r="AA9" i="5"/>
  <c r="AC9" i="5"/>
  <c r="AE9" i="5"/>
  <c r="AF9" i="5"/>
  <c r="AG9" i="5"/>
  <c r="AH9" i="5"/>
  <c r="AI9" i="5"/>
  <c r="AJ9" i="5"/>
  <c r="AK9" i="5"/>
  <c r="AM9" i="5"/>
  <c r="AQ9" i="5"/>
  <c r="CG9" i="5"/>
  <c r="CI9" i="5"/>
  <c r="CJ9" i="5"/>
  <c r="CD5" i="5"/>
  <c r="BV5" i="5"/>
  <c r="BW5" i="5"/>
  <c r="BX5" i="5"/>
  <c r="BY5" i="5"/>
  <c r="BZ5" i="5"/>
  <c r="CB5" i="5"/>
  <c r="BM5" i="5"/>
  <c r="BN5" i="5"/>
  <c r="BO5" i="5"/>
  <c r="BP5" i="5"/>
  <c r="BQ5" i="5"/>
  <c r="BR5" i="5"/>
  <c r="BT5" i="5"/>
  <c r="CF5" i="5"/>
  <c r="AO5" i="5"/>
  <c r="V5" i="5"/>
  <c r="W5" i="5"/>
  <c r="X5" i="5"/>
  <c r="Y5" i="5"/>
  <c r="Z5" i="5"/>
  <c r="AA5" i="5"/>
  <c r="AC5" i="5"/>
  <c r="AE5" i="5"/>
  <c r="AF5" i="5"/>
  <c r="AG5" i="5"/>
  <c r="AH5" i="5"/>
  <c r="AI5" i="5"/>
  <c r="AJ5" i="5"/>
  <c r="AK5" i="5"/>
  <c r="AM5" i="5"/>
  <c r="AQ5" i="5"/>
  <c r="CG5" i="5"/>
  <c r="CI5" i="5"/>
  <c r="CJ5" i="5"/>
  <c r="AR6" i="5"/>
  <c r="AR7" i="5"/>
  <c r="AR8" i="5"/>
  <c r="AR9" i="5"/>
  <c r="AR5" i="5"/>
  <c r="DZ4" i="1"/>
  <c r="DV4" i="1"/>
  <c r="DH4" i="1"/>
  <c r="DI4" i="1"/>
  <c r="DJ4" i="1"/>
  <c r="DK4" i="1"/>
  <c r="DL4" i="1"/>
  <c r="DM4" i="1"/>
  <c r="DN4" i="1"/>
  <c r="DO4" i="1"/>
  <c r="DP4" i="1"/>
  <c r="DQ4" i="1"/>
  <c r="DR4" i="1"/>
  <c r="DS4" i="1"/>
  <c r="CZ4" i="1"/>
  <c r="DA4" i="1"/>
  <c r="DB4" i="1"/>
  <c r="DC4" i="1"/>
  <c r="DD4" i="1"/>
  <c r="DE4" i="1"/>
  <c r="DF4" i="1"/>
  <c r="DX4" i="1"/>
  <c r="BZ4" i="1"/>
  <c r="CX4" i="1"/>
  <c r="EB4" i="1"/>
  <c r="BL4" i="1"/>
  <c r="AY4" i="1"/>
  <c r="AZ4" i="1"/>
  <c r="BA4" i="1"/>
  <c r="BB4" i="1"/>
  <c r="BC4" i="1"/>
  <c r="BD4" i="1"/>
  <c r="BE4" i="1"/>
  <c r="BF4" i="1"/>
  <c r="BH4" i="1"/>
  <c r="BI4" i="1"/>
  <c r="AQ4" i="1"/>
  <c r="AR4" i="1"/>
  <c r="AS4" i="1"/>
  <c r="AT4" i="1"/>
  <c r="AV4" i="1"/>
  <c r="AW4" i="1"/>
  <c r="BN4" i="1"/>
  <c r="AG4" i="1"/>
  <c r="AH4" i="1"/>
  <c r="AI4" i="1"/>
  <c r="AJ4" i="1"/>
  <c r="AK4" i="1"/>
  <c r="AL4" i="1"/>
  <c r="AM4" i="1"/>
  <c r="AO4" i="1"/>
  <c r="AE4" i="1"/>
  <c r="BP4" i="1"/>
  <c r="EC4" i="1"/>
  <c r="EE4" i="1"/>
  <c r="EF4" i="1"/>
  <c r="DZ5" i="1"/>
  <c r="DV5" i="1"/>
  <c r="DH5" i="1"/>
  <c r="DI5" i="1"/>
  <c r="DJ5" i="1"/>
  <c r="DK5" i="1"/>
  <c r="DL5" i="1"/>
  <c r="DM5" i="1"/>
  <c r="DN5" i="1"/>
  <c r="DO5" i="1"/>
  <c r="DP5" i="1"/>
  <c r="DQ5" i="1"/>
  <c r="DR5" i="1"/>
  <c r="DS5" i="1"/>
  <c r="CZ5" i="1"/>
  <c r="DA5" i="1"/>
  <c r="DB5" i="1"/>
  <c r="DC5" i="1"/>
  <c r="DD5" i="1"/>
  <c r="DE5" i="1"/>
  <c r="DF5" i="1"/>
  <c r="DX5" i="1"/>
  <c r="BZ5" i="1"/>
  <c r="CX5" i="1"/>
  <c r="EB5" i="1"/>
  <c r="BL5" i="1"/>
  <c r="AY5" i="1"/>
  <c r="AZ5" i="1"/>
  <c r="BA5" i="1"/>
  <c r="BB5" i="1"/>
  <c r="BC5" i="1"/>
  <c r="BD5" i="1"/>
  <c r="BE5" i="1"/>
  <c r="BF5" i="1"/>
  <c r="BH5" i="1"/>
  <c r="BI5" i="1"/>
  <c r="AQ5" i="1"/>
  <c r="AR5" i="1"/>
  <c r="AS5" i="1"/>
  <c r="AT5" i="1"/>
  <c r="AV5" i="1"/>
  <c r="AW5" i="1"/>
  <c r="BN5" i="1"/>
  <c r="AG5" i="1"/>
  <c r="AH5" i="1"/>
  <c r="AI5" i="1"/>
  <c r="AJ5" i="1"/>
  <c r="AK5" i="1"/>
  <c r="AL5" i="1"/>
  <c r="AM5" i="1"/>
  <c r="AO5" i="1"/>
  <c r="AE5" i="1"/>
  <c r="BP5" i="1"/>
  <c r="EC5" i="1"/>
  <c r="EE5" i="1"/>
  <c r="EF5" i="1"/>
  <c r="DZ6" i="1"/>
  <c r="DV6" i="1"/>
  <c r="DH6" i="1"/>
  <c r="DI6" i="1"/>
  <c r="DJ6" i="1"/>
  <c r="DK6" i="1"/>
  <c r="DL6" i="1"/>
  <c r="DM6" i="1"/>
  <c r="DN6" i="1"/>
  <c r="DO6" i="1"/>
  <c r="DP6" i="1"/>
  <c r="DQ6" i="1"/>
  <c r="DR6" i="1"/>
  <c r="DS6" i="1"/>
  <c r="CZ6" i="1"/>
  <c r="DA6" i="1"/>
  <c r="DB6" i="1"/>
  <c r="DC6" i="1"/>
  <c r="DD6" i="1"/>
  <c r="DE6" i="1"/>
  <c r="DF6" i="1"/>
  <c r="DX6" i="1"/>
  <c r="BZ6" i="1"/>
  <c r="CX6" i="1"/>
  <c r="EB6" i="1"/>
  <c r="BL6" i="1"/>
  <c r="AY6" i="1"/>
  <c r="AZ6" i="1"/>
  <c r="BA6" i="1"/>
  <c r="BB6" i="1"/>
  <c r="BC6" i="1"/>
  <c r="BD6" i="1"/>
  <c r="BE6" i="1"/>
  <c r="BF6" i="1"/>
  <c r="BH6" i="1"/>
  <c r="BI6" i="1"/>
  <c r="AQ6" i="1"/>
  <c r="AR6" i="1"/>
  <c r="AS6" i="1"/>
  <c r="AT6" i="1"/>
  <c r="AV6" i="1"/>
  <c r="AW6" i="1"/>
  <c r="BN6" i="1"/>
  <c r="AG6" i="1"/>
  <c r="AH6" i="1"/>
  <c r="AI6" i="1"/>
  <c r="AJ6" i="1"/>
  <c r="AK6" i="1"/>
  <c r="AL6" i="1"/>
  <c r="AM6" i="1"/>
  <c r="AO6" i="1"/>
  <c r="AE6" i="1"/>
  <c r="BP6" i="1"/>
  <c r="EC6" i="1"/>
  <c r="EE6" i="1"/>
  <c r="EF6" i="1"/>
  <c r="DZ7" i="1"/>
  <c r="DV7" i="1"/>
  <c r="DH7" i="1"/>
  <c r="DI7" i="1"/>
  <c r="DJ7" i="1"/>
  <c r="DK7" i="1"/>
  <c r="DL7" i="1"/>
  <c r="DM7" i="1"/>
  <c r="DN7" i="1"/>
  <c r="DO7" i="1"/>
  <c r="DP7" i="1"/>
  <c r="DQ7" i="1"/>
  <c r="DR7" i="1"/>
  <c r="DS7" i="1"/>
  <c r="CZ7" i="1"/>
  <c r="DA7" i="1"/>
  <c r="DB7" i="1"/>
  <c r="DC7" i="1"/>
  <c r="DD7" i="1"/>
  <c r="DE7" i="1"/>
  <c r="DF7" i="1"/>
  <c r="DX7" i="1"/>
  <c r="BZ7" i="1"/>
  <c r="CX7" i="1"/>
  <c r="EB7" i="1"/>
  <c r="BL7" i="1"/>
  <c r="AY7" i="1"/>
  <c r="AZ7" i="1"/>
  <c r="BA7" i="1"/>
  <c r="BB7" i="1"/>
  <c r="BC7" i="1"/>
  <c r="BD7" i="1"/>
  <c r="BE7" i="1"/>
  <c r="BF7" i="1"/>
  <c r="BH7" i="1"/>
  <c r="BI7" i="1"/>
  <c r="AQ7" i="1"/>
  <c r="AR7" i="1"/>
  <c r="AS7" i="1"/>
  <c r="AT7" i="1"/>
  <c r="AV7" i="1"/>
  <c r="AW7" i="1"/>
  <c r="BN7" i="1"/>
  <c r="AG7" i="1"/>
  <c r="AH7" i="1"/>
  <c r="AI7" i="1"/>
  <c r="AJ7" i="1"/>
  <c r="AK7" i="1"/>
  <c r="AL7" i="1"/>
  <c r="AM7" i="1"/>
  <c r="AO7" i="1"/>
  <c r="AE7" i="1"/>
  <c r="BP7" i="1"/>
  <c r="EC7" i="1"/>
  <c r="EE7" i="1"/>
  <c r="EF7" i="1"/>
  <c r="DZ8" i="1"/>
  <c r="DV8" i="1"/>
  <c r="DH8" i="1"/>
  <c r="DI8" i="1"/>
  <c r="DJ8" i="1"/>
  <c r="DK8" i="1"/>
  <c r="DL8" i="1"/>
  <c r="DM8" i="1"/>
  <c r="DN8" i="1"/>
  <c r="DO8" i="1"/>
  <c r="DP8" i="1"/>
  <c r="DQ8" i="1"/>
  <c r="DR8" i="1"/>
  <c r="DS8" i="1"/>
  <c r="CZ8" i="1"/>
  <c r="DA8" i="1"/>
  <c r="DB8" i="1"/>
  <c r="DC8" i="1"/>
  <c r="DD8" i="1"/>
  <c r="DE8" i="1"/>
  <c r="DF8" i="1"/>
  <c r="DX8" i="1"/>
  <c r="BZ8" i="1"/>
  <c r="CX8" i="1"/>
  <c r="EB8" i="1"/>
  <c r="BL8" i="1"/>
  <c r="AY8" i="1"/>
  <c r="AZ8" i="1"/>
  <c r="BA8" i="1"/>
  <c r="BB8" i="1"/>
  <c r="BC8" i="1"/>
  <c r="BD8" i="1"/>
  <c r="BE8" i="1"/>
  <c r="BF8" i="1"/>
  <c r="BH8" i="1"/>
  <c r="BI8" i="1"/>
  <c r="AQ8" i="1"/>
  <c r="AR8" i="1"/>
  <c r="AS8" i="1"/>
  <c r="AT8" i="1"/>
  <c r="AV8" i="1"/>
  <c r="AW8" i="1"/>
  <c r="BN8" i="1"/>
  <c r="AG8" i="1"/>
  <c r="AH8" i="1"/>
  <c r="AI8" i="1"/>
  <c r="AJ8" i="1"/>
  <c r="AK8" i="1"/>
  <c r="AL8" i="1"/>
  <c r="AM8" i="1"/>
  <c r="AO8" i="1"/>
  <c r="AE8" i="1"/>
  <c r="BP8" i="1"/>
  <c r="EC8" i="1"/>
  <c r="EE8" i="1"/>
  <c r="EF8" i="1"/>
  <c r="DZ9" i="1"/>
  <c r="DV9" i="1"/>
  <c r="DH9" i="1"/>
  <c r="DI9" i="1"/>
  <c r="DJ9" i="1"/>
  <c r="DK9" i="1"/>
  <c r="DL9" i="1"/>
  <c r="DM9" i="1"/>
  <c r="DN9" i="1"/>
  <c r="DO9" i="1"/>
  <c r="DP9" i="1"/>
  <c r="DQ9" i="1"/>
  <c r="DR9" i="1"/>
  <c r="DS9" i="1"/>
  <c r="CZ9" i="1"/>
  <c r="DA9" i="1"/>
  <c r="DB9" i="1"/>
  <c r="DC9" i="1"/>
  <c r="DD9" i="1"/>
  <c r="DE9" i="1"/>
  <c r="DF9" i="1"/>
  <c r="DX9" i="1"/>
  <c r="BZ9" i="1"/>
  <c r="CX9" i="1"/>
  <c r="EB9" i="1"/>
  <c r="BL9" i="1"/>
  <c r="AY9" i="1"/>
  <c r="AZ9" i="1"/>
  <c r="BA9" i="1"/>
  <c r="BB9" i="1"/>
  <c r="BC9" i="1"/>
  <c r="BD9" i="1"/>
  <c r="BE9" i="1"/>
  <c r="BF9" i="1"/>
  <c r="BH9" i="1"/>
  <c r="BI9" i="1"/>
  <c r="AQ9" i="1"/>
  <c r="AR9" i="1"/>
  <c r="AS9" i="1"/>
  <c r="AT9" i="1"/>
  <c r="AV9" i="1"/>
  <c r="AW9" i="1"/>
  <c r="BN9" i="1"/>
  <c r="AG9" i="1"/>
  <c r="AH9" i="1"/>
  <c r="AI9" i="1"/>
  <c r="AJ9" i="1"/>
  <c r="AK9" i="1"/>
  <c r="AL9" i="1"/>
  <c r="AM9" i="1"/>
  <c r="AO9" i="1"/>
  <c r="AE9" i="1"/>
  <c r="BP9" i="1"/>
  <c r="EC9" i="1"/>
  <c r="EE9" i="1"/>
  <c r="EF9" i="1"/>
  <c r="DZ10" i="1"/>
  <c r="DV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CZ10" i="1"/>
  <c r="DA10" i="1"/>
  <c r="DB10" i="1"/>
  <c r="DC10" i="1"/>
  <c r="DD10" i="1"/>
  <c r="DE10" i="1"/>
  <c r="DF10" i="1"/>
  <c r="DX10" i="1"/>
  <c r="BZ10" i="1"/>
  <c r="CX10" i="1"/>
  <c r="EB10" i="1"/>
  <c r="BL10" i="1"/>
  <c r="AY10" i="1"/>
  <c r="AZ10" i="1"/>
  <c r="BA10" i="1"/>
  <c r="BB10" i="1"/>
  <c r="BC10" i="1"/>
  <c r="BD10" i="1"/>
  <c r="BE10" i="1"/>
  <c r="BF10" i="1"/>
  <c r="BH10" i="1"/>
  <c r="BI10" i="1"/>
  <c r="AQ10" i="1"/>
  <c r="AR10" i="1"/>
  <c r="AS10" i="1"/>
  <c r="AT10" i="1"/>
  <c r="AV10" i="1"/>
  <c r="AW10" i="1"/>
  <c r="BN10" i="1"/>
  <c r="AG10" i="1"/>
  <c r="AH10" i="1"/>
  <c r="AI10" i="1"/>
  <c r="AJ10" i="1"/>
  <c r="AK10" i="1"/>
  <c r="AL10" i="1"/>
  <c r="AM10" i="1"/>
  <c r="AO10" i="1"/>
  <c r="AE10" i="1"/>
  <c r="BP10" i="1"/>
  <c r="EC10" i="1"/>
  <c r="EE10" i="1"/>
  <c r="EF10" i="1"/>
  <c r="DZ11" i="1"/>
  <c r="DV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CZ11" i="1"/>
  <c r="DA11" i="1"/>
  <c r="DB11" i="1"/>
  <c r="DC11" i="1"/>
  <c r="DD11" i="1"/>
  <c r="DE11" i="1"/>
  <c r="DF11" i="1"/>
  <c r="DX11" i="1"/>
  <c r="BZ11" i="1"/>
  <c r="CX11" i="1"/>
  <c r="EB11" i="1"/>
  <c r="BL11" i="1"/>
  <c r="AY11" i="1"/>
  <c r="AZ11" i="1"/>
  <c r="BA11" i="1"/>
  <c r="BB11" i="1"/>
  <c r="BC11" i="1"/>
  <c r="BD11" i="1"/>
  <c r="BE11" i="1"/>
  <c r="BF11" i="1"/>
  <c r="BH11" i="1"/>
  <c r="BI11" i="1"/>
  <c r="AQ11" i="1"/>
  <c r="AR11" i="1"/>
  <c r="AS11" i="1"/>
  <c r="AT11" i="1"/>
  <c r="AV11" i="1"/>
  <c r="AW11" i="1"/>
  <c r="BN11" i="1"/>
  <c r="AG11" i="1"/>
  <c r="AH11" i="1"/>
  <c r="AI11" i="1"/>
  <c r="AJ11" i="1"/>
  <c r="AK11" i="1"/>
  <c r="AL11" i="1"/>
  <c r="AM11" i="1"/>
  <c r="AO11" i="1"/>
  <c r="AE11" i="1"/>
  <c r="BP11" i="1"/>
  <c r="EC11" i="1"/>
  <c r="EE11" i="1"/>
  <c r="EF11" i="1"/>
  <c r="DZ3" i="1"/>
  <c r="DV3" i="1"/>
  <c r="DH3" i="1"/>
  <c r="DI3" i="1"/>
  <c r="DJ3" i="1"/>
  <c r="DK3" i="1"/>
  <c r="DL3" i="1"/>
  <c r="DM3" i="1"/>
  <c r="DN3" i="1"/>
  <c r="DO3" i="1"/>
  <c r="DP3" i="1"/>
  <c r="DQ3" i="1"/>
  <c r="DR3" i="1"/>
  <c r="DS3" i="1"/>
  <c r="CZ3" i="1"/>
  <c r="DA3" i="1"/>
  <c r="DB3" i="1"/>
  <c r="DC3" i="1"/>
  <c r="DD3" i="1"/>
  <c r="DE3" i="1"/>
  <c r="DF3" i="1"/>
  <c r="DX3" i="1"/>
  <c r="BZ3" i="1"/>
  <c r="CX3" i="1"/>
  <c r="EB3" i="1"/>
  <c r="BL3" i="1"/>
  <c r="AY3" i="1"/>
  <c r="AZ3" i="1"/>
  <c r="BA3" i="1"/>
  <c r="BB3" i="1"/>
  <c r="BC3" i="1"/>
  <c r="BD3" i="1"/>
  <c r="BE3" i="1"/>
  <c r="BF3" i="1"/>
  <c r="BH3" i="1"/>
  <c r="BI3" i="1"/>
  <c r="AQ3" i="1"/>
  <c r="AR3" i="1"/>
  <c r="AS3" i="1"/>
  <c r="AT3" i="1"/>
  <c r="AV3" i="1"/>
  <c r="AW3" i="1"/>
  <c r="BN3" i="1"/>
  <c r="AG3" i="1"/>
  <c r="AH3" i="1"/>
  <c r="AI3" i="1"/>
  <c r="AJ3" i="1"/>
  <c r="AK3" i="1"/>
  <c r="AL3" i="1"/>
  <c r="AM3" i="1"/>
  <c r="AO3" i="1"/>
  <c r="AE3" i="1"/>
  <c r="BP3" i="1"/>
  <c r="EC3" i="1"/>
  <c r="EE3" i="1"/>
  <c r="EF3" i="1"/>
  <c r="EI4" i="2"/>
  <c r="DH4" i="2"/>
  <c r="DI4" i="2"/>
  <c r="DJ4" i="2"/>
  <c r="DK4" i="2"/>
  <c r="DL4" i="2"/>
  <c r="DM4" i="2"/>
  <c r="DN4" i="2"/>
  <c r="DO4" i="2"/>
  <c r="DQ4" i="2"/>
  <c r="DR4" i="2"/>
  <c r="DS4" i="2"/>
  <c r="DT4" i="2"/>
  <c r="DU4" i="2"/>
  <c r="DV4" i="2"/>
  <c r="DW4" i="2"/>
  <c r="DX4" i="2"/>
  <c r="DY4" i="2"/>
  <c r="DZ4" i="2"/>
  <c r="EA4" i="2"/>
  <c r="EB4" i="2"/>
  <c r="EE4" i="2"/>
  <c r="EG4" i="2"/>
  <c r="CH4" i="2"/>
  <c r="DF4" i="2"/>
  <c r="EK4" i="2"/>
  <c r="BT4" i="2"/>
  <c r="BE4" i="2"/>
  <c r="BF4" i="2"/>
  <c r="BG4" i="2"/>
  <c r="BH4" i="2"/>
  <c r="BI4" i="2"/>
  <c r="BJ4" i="2"/>
  <c r="BK4" i="2"/>
  <c r="BL4" i="2"/>
  <c r="BN4" i="2"/>
  <c r="BP4" i="2"/>
  <c r="AW4" i="2"/>
  <c r="AX4" i="2"/>
  <c r="AY4" i="2"/>
  <c r="AZ4" i="2"/>
  <c r="BB4" i="2"/>
  <c r="BC4" i="2"/>
  <c r="BV4" i="2"/>
  <c r="AM4" i="2"/>
  <c r="AN4" i="2"/>
  <c r="AO4" i="2"/>
  <c r="AP4" i="2"/>
  <c r="AQ4" i="2"/>
  <c r="AR4" i="2"/>
  <c r="AS4" i="2"/>
  <c r="AU4" i="2"/>
  <c r="AK4" i="2"/>
  <c r="BX4" i="2"/>
  <c r="EL4" i="2"/>
  <c r="EN4" i="2"/>
  <c r="EO4" i="2"/>
  <c r="EI5" i="2"/>
  <c r="DH5" i="2"/>
  <c r="DI5" i="2"/>
  <c r="DJ5" i="2"/>
  <c r="DK5" i="2"/>
  <c r="DL5" i="2"/>
  <c r="DM5" i="2"/>
  <c r="DN5" i="2"/>
  <c r="DO5" i="2"/>
  <c r="DQ5" i="2"/>
  <c r="DR5" i="2"/>
  <c r="DS5" i="2"/>
  <c r="DT5" i="2"/>
  <c r="DU5" i="2"/>
  <c r="DV5" i="2"/>
  <c r="DW5" i="2"/>
  <c r="DX5" i="2"/>
  <c r="DY5" i="2"/>
  <c r="DZ5" i="2"/>
  <c r="EA5" i="2"/>
  <c r="EB5" i="2"/>
  <c r="EE5" i="2"/>
  <c r="EG5" i="2"/>
  <c r="CH5" i="2"/>
  <c r="DF5" i="2"/>
  <c r="EK5" i="2"/>
  <c r="BT5" i="2"/>
  <c r="BE5" i="2"/>
  <c r="BF5" i="2"/>
  <c r="BG5" i="2"/>
  <c r="BH5" i="2"/>
  <c r="BI5" i="2"/>
  <c r="BJ5" i="2"/>
  <c r="BK5" i="2"/>
  <c r="BL5" i="2"/>
  <c r="BN5" i="2"/>
  <c r="BP5" i="2"/>
  <c r="AW5" i="2"/>
  <c r="AX5" i="2"/>
  <c r="AY5" i="2"/>
  <c r="AZ5" i="2"/>
  <c r="BB5" i="2"/>
  <c r="BC5" i="2"/>
  <c r="BV5" i="2"/>
  <c r="AM5" i="2"/>
  <c r="AN5" i="2"/>
  <c r="AO5" i="2"/>
  <c r="AP5" i="2"/>
  <c r="AQ5" i="2"/>
  <c r="AR5" i="2"/>
  <c r="AS5" i="2"/>
  <c r="AU5" i="2"/>
  <c r="AK5" i="2"/>
  <c r="BX5" i="2"/>
  <c r="EL5" i="2"/>
  <c r="EN5" i="2"/>
  <c r="EO5" i="2"/>
  <c r="EI6" i="2"/>
  <c r="DH6" i="2"/>
  <c r="DI6" i="2"/>
  <c r="DJ6" i="2"/>
  <c r="DK6" i="2"/>
  <c r="DL6" i="2"/>
  <c r="DM6" i="2"/>
  <c r="DN6" i="2"/>
  <c r="DO6" i="2"/>
  <c r="DQ6" i="2"/>
  <c r="DR6" i="2"/>
  <c r="DS6" i="2"/>
  <c r="DT6" i="2"/>
  <c r="DU6" i="2"/>
  <c r="DV6" i="2"/>
  <c r="DW6" i="2"/>
  <c r="DX6" i="2"/>
  <c r="DY6" i="2"/>
  <c r="DZ6" i="2"/>
  <c r="EA6" i="2"/>
  <c r="EB6" i="2"/>
  <c r="EE6" i="2"/>
  <c r="EG6" i="2"/>
  <c r="CH6" i="2"/>
  <c r="DF6" i="2"/>
  <c r="EK6" i="2"/>
  <c r="BT6" i="2"/>
  <c r="BE6" i="2"/>
  <c r="BF6" i="2"/>
  <c r="BG6" i="2"/>
  <c r="BH6" i="2"/>
  <c r="BI6" i="2"/>
  <c r="BJ6" i="2"/>
  <c r="BK6" i="2"/>
  <c r="BL6" i="2"/>
  <c r="BN6" i="2"/>
  <c r="BP6" i="2"/>
  <c r="AW6" i="2"/>
  <c r="AX6" i="2"/>
  <c r="AY6" i="2"/>
  <c r="AZ6" i="2"/>
  <c r="BB6" i="2"/>
  <c r="BC6" i="2"/>
  <c r="BV6" i="2"/>
  <c r="AM6" i="2"/>
  <c r="AN6" i="2"/>
  <c r="AO6" i="2"/>
  <c r="AP6" i="2"/>
  <c r="AQ6" i="2"/>
  <c r="AR6" i="2"/>
  <c r="AS6" i="2"/>
  <c r="AU6" i="2"/>
  <c r="AK6" i="2"/>
  <c r="BX6" i="2"/>
  <c r="EL6" i="2"/>
  <c r="EN6" i="2"/>
  <c r="EO6" i="2"/>
  <c r="EI7" i="2"/>
  <c r="DH7" i="2"/>
  <c r="DI7" i="2"/>
  <c r="DJ7" i="2"/>
  <c r="DK7" i="2"/>
  <c r="DL7" i="2"/>
  <c r="DM7" i="2"/>
  <c r="DN7" i="2"/>
  <c r="DO7" i="2"/>
  <c r="DQ7" i="2"/>
  <c r="DR7" i="2"/>
  <c r="DS7" i="2"/>
  <c r="DT7" i="2"/>
  <c r="DU7" i="2"/>
  <c r="DV7" i="2"/>
  <c r="DW7" i="2"/>
  <c r="DX7" i="2"/>
  <c r="DY7" i="2"/>
  <c r="DZ7" i="2"/>
  <c r="EA7" i="2"/>
  <c r="EB7" i="2"/>
  <c r="EE7" i="2"/>
  <c r="EG7" i="2"/>
  <c r="CH7" i="2"/>
  <c r="DF7" i="2"/>
  <c r="EK7" i="2"/>
  <c r="BT7" i="2"/>
  <c r="BE7" i="2"/>
  <c r="BF7" i="2"/>
  <c r="BG7" i="2"/>
  <c r="BH7" i="2"/>
  <c r="BI7" i="2"/>
  <c r="BJ7" i="2"/>
  <c r="BK7" i="2"/>
  <c r="BL7" i="2"/>
  <c r="BN7" i="2"/>
  <c r="BP7" i="2"/>
  <c r="AW7" i="2"/>
  <c r="AX7" i="2"/>
  <c r="AY7" i="2"/>
  <c r="AZ7" i="2"/>
  <c r="BB7" i="2"/>
  <c r="BC7" i="2"/>
  <c r="BV7" i="2"/>
  <c r="AM7" i="2"/>
  <c r="AN7" i="2"/>
  <c r="AO7" i="2"/>
  <c r="AP7" i="2"/>
  <c r="AQ7" i="2"/>
  <c r="AR7" i="2"/>
  <c r="AS7" i="2"/>
  <c r="AU7" i="2"/>
  <c r="AK7" i="2"/>
  <c r="BX7" i="2"/>
  <c r="EL7" i="2"/>
  <c r="EN7" i="2"/>
  <c r="EO7" i="2"/>
  <c r="EI8" i="2"/>
  <c r="DH8" i="2"/>
  <c r="DI8" i="2"/>
  <c r="DJ8" i="2"/>
  <c r="DK8" i="2"/>
  <c r="DL8" i="2"/>
  <c r="DM8" i="2"/>
  <c r="DN8" i="2"/>
  <c r="DO8" i="2"/>
  <c r="DQ8" i="2"/>
  <c r="DR8" i="2"/>
  <c r="DS8" i="2"/>
  <c r="DT8" i="2"/>
  <c r="DU8" i="2"/>
  <c r="DV8" i="2"/>
  <c r="DW8" i="2"/>
  <c r="DX8" i="2"/>
  <c r="DY8" i="2"/>
  <c r="DZ8" i="2"/>
  <c r="EA8" i="2"/>
  <c r="EB8" i="2"/>
  <c r="EE8" i="2"/>
  <c r="EG8" i="2"/>
  <c r="CH8" i="2"/>
  <c r="DF8" i="2"/>
  <c r="EK8" i="2"/>
  <c r="BT8" i="2"/>
  <c r="BE8" i="2"/>
  <c r="BF8" i="2"/>
  <c r="BG8" i="2"/>
  <c r="BH8" i="2"/>
  <c r="BI8" i="2"/>
  <c r="BJ8" i="2"/>
  <c r="BK8" i="2"/>
  <c r="BL8" i="2"/>
  <c r="BN8" i="2"/>
  <c r="BP8" i="2"/>
  <c r="AW8" i="2"/>
  <c r="AX8" i="2"/>
  <c r="AY8" i="2"/>
  <c r="AZ8" i="2"/>
  <c r="BB8" i="2"/>
  <c r="BC8" i="2"/>
  <c r="BV8" i="2"/>
  <c r="AM8" i="2"/>
  <c r="AN8" i="2"/>
  <c r="AO8" i="2"/>
  <c r="AP8" i="2"/>
  <c r="AQ8" i="2"/>
  <c r="AR8" i="2"/>
  <c r="AS8" i="2"/>
  <c r="AU8" i="2"/>
  <c r="AK8" i="2"/>
  <c r="BX8" i="2"/>
  <c r="EL8" i="2"/>
  <c r="EN8" i="2"/>
  <c r="EO8" i="2"/>
  <c r="EI9" i="2"/>
  <c r="DH9" i="2"/>
  <c r="DI9" i="2"/>
  <c r="DJ9" i="2"/>
  <c r="DK9" i="2"/>
  <c r="DL9" i="2"/>
  <c r="DM9" i="2"/>
  <c r="DN9" i="2"/>
  <c r="DO9" i="2"/>
  <c r="DQ9" i="2"/>
  <c r="DR9" i="2"/>
  <c r="DS9" i="2"/>
  <c r="DT9" i="2"/>
  <c r="DU9" i="2"/>
  <c r="DV9" i="2"/>
  <c r="DW9" i="2"/>
  <c r="DX9" i="2"/>
  <c r="DY9" i="2"/>
  <c r="DZ9" i="2"/>
  <c r="EA9" i="2"/>
  <c r="EB9" i="2"/>
  <c r="EE9" i="2"/>
  <c r="EG9" i="2"/>
  <c r="CH9" i="2"/>
  <c r="DF9" i="2"/>
  <c r="EK9" i="2"/>
  <c r="BT9" i="2"/>
  <c r="BE9" i="2"/>
  <c r="BF9" i="2"/>
  <c r="BG9" i="2"/>
  <c r="BH9" i="2"/>
  <c r="BI9" i="2"/>
  <c r="BJ9" i="2"/>
  <c r="BK9" i="2"/>
  <c r="BL9" i="2"/>
  <c r="BN9" i="2"/>
  <c r="BP9" i="2"/>
  <c r="AW9" i="2"/>
  <c r="AX9" i="2"/>
  <c r="AY9" i="2"/>
  <c r="AZ9" i="2"/>
  <c r="BB9" i="2"/>
  <c r="BC9" i="2"/>
  <c r="BV9" i="2"/>
  <c r="AM9" i="2"/>
  <c r="AN9" i="2"/>
  <c r="AO9" i="2"/>
  <c r="AP9" i="2"/>
  <c r="AQ9" i="2"/>
  <c r="AR9" i="2"/>
  <c r="AS9" i="2"/>
  <c r="AU9" i="2"/>
  <c r="AK9" i="2"/>
  <c r="BX9" i="2"/>
  <c r="EL9" i="2"/>
  <c r="EN9" i="2"/>
  <c r="EO9" i="2"/>
  <c r="EI10" i="2"/>
  <c r="DH10" i="2"/>
  <c r="DI10" i="2"/>
  <c r="DJ10" i="2"/>
  <c r="DK10" i="2"/>
  <c r="DL10" i="2"/>
  <c r="DM10" i="2"/>
  <c r="DN10" i="2"/>
  <c r="DO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E10" i="2"/>
  <c r="EG10" i="2"/>
  <c r="CH10" i="2"/>
  <c r="DF10" i="2"/>
  <c r="EK10" i="2"/>
  <c r="BT10" i="2"/>
  <c r="BE10" i="2"/>
  <c r="BF10" i="2"/>
  <c r="BG10" i="2"/>
  <c r="BH10" i="2"/>
  <c r="BI10" i="2"/>
  <c r="BJ10" i="2"/>
  <c r="BK10" i="2"/>
  <c r="BL10" i="2"/>
  <c r="BN10" i="2"/>
  <c r="BP10" i="2"/>
  <c r="AW10" i="2"/>
  <c r="AX10" i="2"/>
  <c r="AY10" i="2"/>
  <c r="AZ10" i="2"/>
  <c r="BB10" i="2"/>
  <c r="BC10" i="2"/>
  <c r="BV10" i="2"/>
  <c r="AM10" i="2"/>
  <c r="AN10" i="2"/>
  <c r="AO10" i="2"/>
  <c r="AP10" i="2"/>
  <c r="AQ10" i="2"/>
  <c r="AR10" i="2"/>
  <c r="AS10" i="2"/>
  <c r="AU10" i="2"/>
  <c r="AK10" i="2"/>
  <c r="BX10" i="2"/>
  <c r="EL10" i="2"/>
  <c r="EN10" i="2"/>
  <c r="EO10" i="2"/>
  <c r="EI11" i="2"/>
  <c r="DH11" i="2"/>
  <c r="DI11" i="2"/>
  <c r="DJ11" i="2"/>
  <c r="DK11" i="2"/>
  <c r="DL11" i="2"/>
  <c r="DM11" i="2"/>
  <c r="DN11" i="2"/>
  <c r="DO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E11" i="2"/>
  <c r="EG11" i="2"/>
  <c r="CH11" i="2"/>
  <c r="DF11" i="2"/>
  <c r="EK11" i="2"/>
  <c r="BT11" i="2"/>
  <c r="BE11" i="2"/>
  <c r="BF11" i="2"/>
  <c r="BG11" i="2"/>
  <c r="BH11" i="2"/>
  <c r="BI11" i="2"/>
  <c r="BJ11" i="2"/>
  <c r="BK11" i="2"/>
  <c r="BL11" i="2"/>
  <c r="BN11" i="2"/>
  <c r="BP11" i="2"/>
  <c r="AW11" i="2"/>
  <c r="AX11" i="2"/>
  <c r="AY11" i="2"/>
  <c r="AZ11" i="2"/>
  <c r="BB11" i="2"/>
  <c r="BC11" i="2"/>
  <c r="BV11" i="2"/>
  <c r="AM11" i="2"/>
  <c r="AN11" i="2"/>
  <c r="AO11" i="2"/>
  <c r="AP11" i="2"/>
  <c r="AQ11" i="2"/>
  <c r="AR11" i="2"/>
  <c r="AS11" i="2"/>
  <c r="AU11" i="2"/>
  <c r="AK11" i="2"/>
  <c r="BX11" i="2"/>
  <c r="EL11" i="2"/>
  <c r="EN11" i="2"/>
  <c r="EO11" i="2"/>
  <c r="EI12" i="2"/>
  <c r="DH12" i="2"/>
  <c r="DI12" i="2"/>
  <c r="DJ12" i="2"/>
  <c r="DK12" i="2"/>
  <c r="DL12" i="2"/>
  <c r="DM12" i="2"/>
  <c r="DN12" i="2"/>
  <c r="DO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E12" i="2"/>
  <c r="EG12" i="2"/>
  <c r="CH12" i="2"/>
  <c r="DF12" i="2"/>
  <c r="EK12" i="2"/>
  <c r="BT12" i="2"/>
  <c r="BE12" i="2"/>
  <c r="BF12" i="2"/>
  <c r="BG12" i="2"/>
  <c r="BH12" i="2"/>
  <c r="BI12" i="2"/>
  <c r="BJ12" i="2"/>
  <c r="BK12" i="2"/>
  <c r="BL12" i="2"/>
  <c r="BN12" i="2"/>
  <c r="BP12" i="2"/>
  <c r="AW12" i="2"/>
  <c r="AX12" i="2"/>
  <c r="AY12" i="2"/>
  <c r="AZ12" i="2"/>
  <c r="BB12" i="2"/>
  <c r="BC12" i="2"/>
  <c r="BV12" i="2"/>
  <c r="AM12" i="2"/>
  <c r="AN12" i="2"/>
  <c r="AO12" i="2"/>
  <c r="AP12" i="2"/>
  <c r="AQ12" i="2"/>
  <c r="AR12" i="2"/>
  <c r="AS12" i="2"/>
  <c r="AU12" i="2"/>
  <c r="AK12" i="2"/>
  <c r="BX12" i="2"/>
  <c r="EL12" i="2"/>
  <c r="EN12" i="2"/>
  <c r="EO12" i="2"/>
  <c r="EI13" i="2"/>
  <c r="DH13" i="2"/>
  <c r="DI13" i="2"/>
  <c r="DJ13" i="2"/>
  <c r="DK13" i="2"/>
  <c r="DL13" i="2"/>
  <c r="DM13" i="2"/>
  <c r="DN13" i="2"/>
  <c r="DO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E13" i="2"/>
  <c r="EG13" i="2"/>
  <c r="CH13" i="2"/>
  <c r="DF13" i="2"/>
  <c r="EK13" i="2"/>
  <c r="BT13" i="2"/>
  <c r="BE13" i="2"/>
  <c r="BF13" i="2"/>
  <c r="BG13" i="2"/>
  <c r="BH13" i="2"/>
  <c r="BI13" i="2"/>
  <c r="BJ13" i="2"/>
  <c r="BK13" i="2"/>
  <c r="BL13" i="2"/>
  <c r="BN13" i="2"/>
  <c r="BP13" i="2"/>
  <c r="AW13" i="2"/>
  <c r="AX13" i="2"/>
  <c r="AY13" i="2"/>
  <c r="AZ13" i="2"/>
  <c r="BB13" i="2"/>
  <c r="BC13" i="2"/>
  <c r="BV13" i="2"/>
  <c r="AM13" i="2"/>
  <c r="AN13" i="2"/>
  <c r="AO13" i="2"/>
  <c r="AP13" i="2"/>
  <c r="AQ13" i="2"/>
  <c r="AR13" i="2"/>
  <c r="AS13" i="2"/>
  <c r="AU13" i="2"/>
  <c r="AK13" i="2"/>
  <c r="BX13" i="2"/>
  <c r="EL13" i="2"/>
  <c r="EN13" i="2"/>
  <c r="EO13" i="2"/>
  <c r="EI14" i="2"/>
  <c r="DH14" i="2"/>
  <c r="DI14" i="2"/>
  <c r="DJ14" i="2"/>
  <c r="DK14" i="2"/>
  <c r="DL14" i="2"/>
  <c r="DM14" i="2"/>
  <c r="DN14" i="2"/>
  <c r="DO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E14" i="2"/>
  <c r="EG14" i="2"/>
  <c r="CH14" i="2"/>
  <c r="DF14" i="2"/>
  <c r="EK14" i="2"/>
  <c r="BT14" i="2"/>
  <c r="BE14" i="2"/>
  <c r="BF14" i="2"/>
  <c r="BG14" i="2"/>
  <c r="BH14" i="2"/>
  <c r="BI14" i="2"/>
  <c r="BJ14" i="2"/>
  <c r="BK14" i="2"/>
  <c r="BL14" i="2"/>
  <c r="BN14" i="2"/>
  <c r="BP14" i="2"/>
  <c r="AW14" i="2"/>
  <c r="AX14" i="2"/>
  <c r="AY14" i="2"/>
  <c r="AZ14" i="2"/>
  <c r="BB14" i="2"/>
  <c r="BC14" i="2"/>
  <c r="BV14" i="2"/>
  <c r="AM14" i="2"/>
  <c r="AN14" i="2"/>
  <c r="AO14" i="2"/>
  <c r="AP14" i="2"/>
  <c r="AQ14" i="2"/>
  <c r="AR14" i="2"/>
  <c r="AS14" i="2"/>
  <c r="AU14" i="2"/>
  <c r="AK14" i="2"/>
  <c r="BX14" i="2"/>
  <c r="EL14" i="2"/>
  <c r="EN14" i="2"/>
  <c r="EO14" i="2"/>
  <c r="EI15" i="2"/>
  <c r="DH15" i="2"/>
  <c r="DI15" i="2"/>
  <c r="DJ15" i="2"/>
  <c r="DK15" i="2"/>
  <c r="DL15" i="2"/>
  <c r="DM15" i="2"/>
  <c r="DN15" i="2"/>
  <c r="DO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E15" i="2"/>
  <c r="EG15" i="2"/>
  <c r="CH15" i="2"/>
  <c r="DF15" i="2"/>
  <c r="EK15" i="2"/>
  <c r="BT15" i="2"/>
  <c r="BE15" i="2"/>
  <c r="BF15" i="2"/>
  <c r="BG15" i="2"/>
  <c r="BH15" i="2"/>
  <c r="BI15" i="2"/>
  <c r="BJ15" i="2"/>
  <c r="BK15" i="2"/>
  <c r="BL15" i="2"/>
  <c r="BN15" i="2"/>
  <c r="BP15" i="2"/>
  <c r="AW15" i="2"/>
  <c r="AX15" i="2"/>
  <c r="AY15" i="2"/>
  <c r="AZ15" i="2"/>
  <c r="BB15" i="2"/>
  <c r="BC15" i="2"/>
  <c r="BV15" i="2"/>
  <c r="AM15" i="2"/>
  <c r="AN15" i="2"/>
  <c r="AO15" i="2"/>
  <c r="AP15" i="2"/>
  <c r="AQ15" i="2"/>
  <c r="AR15" i="2"/>
  <c r="AS15" i="2"/>
  <c r="AU15" i="2"/>
  <c r="AK15" i="2"/>
  <c r="BX15" i="2"/>
  <c r="EL15" i="2"/>
  <c r="EN15" i="2"/>
  <c r="EO15" i="2"/>
  <c r="EI16" i="2"/>
  <c r="DH16" i="2"/>
  <c r="DI16" i="2"/>
  <c r="DJ16" i="2"/>
  <c r="DK16" i="2"/>
  <c r="DL16" i="2"/>
  <c r="DM16" i="2"/>
  <c r="DN16" i="2"/>
  <c r="DO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E16" i="2"/>
  <c r="EG16" i="2"/>
  <c r="CH16" i="2"/>
  <c r="DF16" i="2"/>
  <c r="EK16" i="2"/>
  <c r="BT16" i="2"/>
  <c r="BE16" i="2"/>
  <c r="BF16" i="2"/>
  <c r="BG16" i="2"/>
  <c r="BH16" i="2"/>
  <c r="BI16" i="2"/>
  <c r="BJ16" i="2"/>
  <c r="BK16" i="2"/>
  <c r="BL16" i="2"/>
  <c r="BN16" i="2"/>
  <c r="BP16" i="2"/>
  <c r="AW16" i="2"/>
  <c r="AX16" i="2"/>
  <c r="AY16" i="2"/>
  <c r="AZ16" i="2"/>
  <c r="BB16" i="2"/>
  <c r="BC16" i="2"/>
  <c r="BV16" i="2"/>
  <c r="AM16" i="2"/>
  <c r="AN16" i="2"/>
  <c r="AO16" i="2"/>
  <c r="AP16" i="2"/>
  <c r="AQ16" i="2"/>
  <c r="AR16" i="2"/>
  <c r="AS16" i="2"/>
  <c r="AU16" i="2"/>
  <c r="AK16" i="2"/>
  <c r="BX16" i="2"/>
  <c r="EL16" i="2"/>
  <c r="EN16" i="2"/>
  <c r="EO16" i="2"/>
  <c r="EI17" i="2"/>
  <c r="DH17" i="2"/>
  <c r="DI17" i="2"/>
  <c r="DJ17" i="2"/>
  <c r="DK17" i="2"/>
  <c r="DL17" i="2"/>
  <c r="DM17" i="2"/>
  <c r="DN17" i="2"/>
  <c r="DO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E17" i="2"/>
  <c r="EG17" i="2"/>
  <c r="CH17" i="2"/>
  <c r="DF17" i="2"/>
  <c r="EK17" i="2"/>
  <c r="BT17" i="2"/>
  <c r="BE17" i="2"/>
  <c r="BF17" i="2"/>
  <c r="BG17" i="2"/>
  <c r="BH17" i="2"/>
  <c r="BI17" i="2"/>
  <c r="BJ17" i="2"/>
  <c r="BK17" i="2"/>
  <c r="BL17" i="2"/>
  <c r="BN17" i="2"/>
  <c r="BP17" i="2"/>
  <c r="AW17" i="2"/>
  <c r="AX17" i="2"/>
  <c r="AY17" i="2"/>
  <c r="AZ17" i="2"/>
  <c r="BB17" i="2"/>
  <c r="BC17" i="2"/>
  <c r="BV17" i="2"/>
  <c r="AM17" i="2"/>
  <c r="AN17" i="2"/>
  <c r="AO17" i="2"/>
  <c r="AP17" i="2"/>
  <c r="AQ17" i="2"/>
  <c r="AR17" i="2"/>
  <c r="AS17" i="2"/>
  <c r="AU17" i="2"/>
  <c r="AK17" i="2"/>
  <c r="BX17" i="2"/>
  <c r="EL17" i="2"/>
  <c r="EN17" i="2"/>
  <c r="EO17" i="2"/>
  <c r="EI18" i="2"/>
  <c r="DH18" i="2"/>
  <c r="DI18" i="2"/>
  <c r="DJ18" i="2"/>
  <c r="DK18" i="2"/>
  <c r="DL18" i="2"/>
  <c r="DM18" i="2"/>
  <c r="DN18" i="2"/>
  <c r="DO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E18" i="2"/>
  <c r="EG18" i="2"/>
  <c r="CH18" i="2"/>
  <c r="DF18" i="2"/>
  <c r="EK18" i="2"/>
  <c r="BT18" i="2"/>
  <c r="BE18" i="2"/>
  <c r="BF18" i="2"/>
  <c r="BG18" i="2"/>
  <c r="BH18" i="2"/>
  <c r="BI18" i="2"/>
  <c r="BJ18" i="2"/>
  <c r="BK18" i="2"/>
  <c r="BL18" i="2"/>
  <c r="BN18" i="2"/>
  <c r="BP18" i="2"/>
  <c r="AW18" i="2"/>
  <c r="AX18" i="2"/>
  <c r="AY18" i="2"/>
  <c r="AZ18" i="2"/>
  <c r="BB18" i="2"/>
  <c r="BC18" i="2"/>
  <c r="BV18" i="2"/>
  <c r="AM18" i="2"/>
  <c r="AN18" i="2"/>
  <c r="AO18" i="2"/>
  <c r="AP18" i="2"/>
  <c r="AQ18" i="2"/>
  <c r="AR18" i="2"/>
  <c r="AS18" i="2"/>
  <c r="AU18" i="2"/>
  <c r="AK18" i="2"/>
  <c r="BX18" i="2"/>
  <c r="EL18" i="2"/>
  <c r="EN18" i="2"/>
  <c r="EO18" i="2"/>
  <c r="EI19" i="2"/>
  <c r="DH19" i="2"/>
  <c r="DI19" i="2"/>
  <c r="DJ19" i="2"/>
  <c r="DK19" i="2"/>
  <c r="DL19" i="2"/>
  <c r="DM19" i="2"/>
  <c r="DN19" i="2"/>
  <c r="DO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E19" i="2"/>
  <c r="EG19" i="2"/>
  <c r="CH19" i="2"/>
  <c r="DF19" i="2"/>
  <c r="EK19" i="2"/>
  <c r="BT19" i="2"/>
  <c r="BE19" i="2"/>
  <c r="BF19" i="2"/>
  <c r="BG19" i="2"/>
  <c r="BH19" i="2"/>
  <c r="BI19" i="2"/>
  <c r="BJ19" i="2"/>
  <c r="BK19" i="2"/>
  <c r="BL19" i="2"/>
  <c r="BN19" i="2"/>
  <c r="BP19" i="2"/>
  <c r="AW19" i="2"/>
  <c r="AX19" i="2"/>
  <c r="AY19" i="2"/>
  <c r="AZ19" i="2"/>
  <c r="BB19" i="2"/>
  <c r="BC19" i="2"/>
  <c r="BV19" i="2"/>
  <c r="AM19" i="2"/>
  <c r="AN19" i="2"/>
  <c r="AO19" i="2"/>
  <c r="AP19" i="2"/>
  <c r="AQ19" i="2"/>
  <c r="AR19" i="2"/>
  <c r="AS19" i="2"/>
  <c r="AU19" i="2"/>
  <c r="AK19" i="2"/>
  <c r="BX19" i="2"/>
  <c r="EL19" i="2"/>
  <c r="EN19" i="2"/>
  <c r="EO19" i="2"/>
  <c r="EI3" i="2"/>
  <c r="DH3" i="2"/>
  <c r="DI3" i="2"/>
  <c r="DJ3" i="2"/>
  <c r="DK3" i="2"/>
  <c r="DL3" i="2"/>
  <c r="DM3" i="2"/>
  <c r="DN3" i="2"/>
  <c r="DO3" i="2"/>
  <c r="DQ3" i="2"/>
  <c r="DR3" i="2"/>
  <c r="DS3" i="2"/>
  <c r="DT3" i="2"/>
  <c r="DU3" i="2"/>
  <c r="DV3" i="2"/>
  <c r="DW3" i="2"/>
  <c r="DX3" i="2"/>
  <c r="DY3" i="2"/>
  <c r="DZ3" i="2"/>
  <c r="EA3" i="2"/>
  <c r="EB3" i="2"/>
  <c r="EE3" i="2"/>
  <c r="EG3" i="2"/>
  <c r="CH3" i="2"/>
  <c r="DF3" i="2"/>
  <c r="EK3" i="2"/>
  <c r="BT3" i="2"/>
  <c r="BE3" i="2"/>
  <c r="BF3" i="2"/>
  <c r="BG3" i="2"/>
  <c r="BH3" i="2"/>
  <c r="BI3" i="2"/>
  <c r="BJ3" i="2"/>
  <c r="BK3" i="2"/>
  <c r="BL3" i="2"/>
  <c r="BN3" i="2"/>
  <c r="BP3" i="2"/>
  <c r="AW3" i="2"/>
  <c r="AX3" i="2"/>
  <c r="AY3" i="2"/>
  <c r="AZ3" i="2"/>
  <c r="BB3" i="2"/>
  <c r="BC3" i="2"/>
  <c r="BV3" i="2"/>
  <c r="AM3" i="2"/>
  <c r="AN3" i="2"/>
  <c r="AO3" i="2"/>
  <c r="AP3" i="2"/>
  <c r="AQ3" i="2"/>
  <c r="AR3" i="2"/>
  <c r="AS3" i="2"/>
  <c r="AU3" i="2"/>
  <c r="AK3" i="2"/>
  <c r="BX3" i="2"/>
  <c r="EL3" i="2"/>
  <c r="EN3" i="2"/>
  <c r="EO3" i="2"/>
  <c r="BQ4" i="1"/>
  <c r="BQ5" i="1"/>
  <c r="BQ6" i="1"/>
  <c r="BQ7" i="1"/>
  <c r="BQ8" i="1"/>
  <c r="BQ9" i="1"/>
  <c r="BQ10" i="1"/>
  <c r="BQ11" i="1"/>
  <c r="BQ3" i="1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3" i="2"/>
</calcChain>
</file>

<file path=xl/sharedStrings.xml><?xml version="1.0" encoding="utf-8"?>
<sst xmlns="http://schemas.openxmlformats.org/spreadsheetml/2006/main" count="527" uniqueCount="175">
  <si>
    <t>Q2A1 BIOCHLABT</t>
  </si>
  <si>
    <t>STUDENT#</t>
  </si>
  <si>
    <t>DE RAMON,DAVID PAUL  H.</t>
  </si>
  <si>
    <t>GABILAN,GENEKKA T.</t>
  </si>
  <si>
    <t>HERNANDEZ,KATRINA JOY C.</t>
  </si>
  <si>
    <t>LAYGO,KENT C.</t>
  </si>
  <si>
    <t>LLANZANA,LOURENZ S.</t>
  </si>
  <si>
    <t>MAGTAAS,MARK JOSEPHT P.</t>
  </si>
  <si>
    <t>OLARTE, JERICO L.</t>
  </si>
  <si>
    <t>PANNGAT,JOHN LESTHER B.</t>
  </si>
  <si>
    <t>PIAMONTE,IAN KARLO C.</t>
  </si>
  <si>
    <t>PLR2/10</t>
  </si>
  <si>
    <t>PLR1/10</t>
  </si>
  <si>
    <t>PLR3/10</t>
  </si>
  <si>
    <t>Q2A2 BIOCHLABT</t>
  </si>
  <si>
    <t>DALISAY,AIZZA P.</t>
  </si>
  <si>
    <t>DHILLON,CHANTEL AYLA G.</t>
  </si>
  <si>
    <t>MATANGUIHAN, NICOLE L.</t>
  </si>
  <si>
    <t>ROJALES,FRANCIS C.</t>
  </si>
  <si>
    <t>ROSALES,NEIL TRISTAN LANCE N.</t>
  </si>
  <si>
    <t>SARMIENTO, DIANE B.</t>
  </si>
  <si>
    <t>TUAZON, ALEXANDER IVAN GIL K.</t>
  </si>
  <si>
    <t>CARPIO,FATIMA REGINE L.</t>
  </si>
  <si>
    <t>DIMAANO,DALE RAPHAELLE D.</t>
  </si>
  <si>
    <t>JAVIER,PRINZES LOUELA C.</t>
  </si>
  <si>
    <t>LOBERIANO,JADE H.</t>
  </si>
  <si>
    <t>MALBATAAN, NICOLE L.</t>
  </si>
  <si>
    <t>OPULENCIA,DONNALIZA  D.</t>
  </si>
  <si>
    <t>SUMBILLA, KIMBERLY</t>
  </si>
  <si>
    <t>BEATRIZ MARL DENVER H.</t>
  </si>
  <si>
    <t xml:space="preserve">MACATANGAY ,PATRICK ANJUN </t>
  </si>
  <si>
    <t>MAKATANGAY,ALLYSA LHIMUEL L.</t>
  </si>
  <si>
    <t>N2AEnvisci</t>
  </si>
  <si>
    <t>AUSTRIA,EDEL FRANCIS O.</t>
  </si>
  <si>
    <t>BATOLINA,JOHN EMMANUELLE E.</t>
  </si>
  <si>
    <t>DE GUZMAN,GEROME B.</t>
  </si>
  <si>
    <t>GANDEZA,CLARK MACKENZI L.</t>
  </si>
  <si>
    <t>LASIN,DARYL D.</t>
  </si>
  <si>
    <t>INCIONG,JEROME M.</t>
  </si>
  <si>
    <t>LASTIMOSA,KASSANDRA CAMILLE A.</t>
  </si>
  <si>
    <t>LIBREA REABEL M.</t>
  </si>
  <si>
    <t>MACARAIG ALWYN LYSANDER B.</t>
  </si>
  <si>
    <t>MACARIO,RAMON JESTER A.</t>
  </si>
  <si>
    <t>MANALO, DEAN JESTER A.</t>
  </si>
  <si>
    <t>MARALIT, OLIVIA PAULA C.</t>
  </si>
  <si>
    <t>MARTINEZ GIO ELDEN M.</t>
  </si>
  <si>
    <t>MENDOZA,RAVEN N.</t>
  </si>
  <si>
    <t>ONA,KLARENCE LENCI E.</t>
  </si>
  <si>
    <t>NOCHE,DYNIEL ANN M.</t>
  </si>
  <si>
    <t>PONZALIDA DIANNE GRAE NICOLE S.</t>
  </si>
  <si>
    <t>QUINTO,EVAN JOHN</t>
  </si>
  <si>
    <t>RAZ,DANIELLA BEATRICE L.</t>
  </si>
  <si>
    <t>SALIVIO MARK KEVIN U.</t>
  </si>
  <si>
    <t xml:space="preserve"> TEORIO,GREG PAUL CHRISTIAN Z.</t>
  </si>
  <si>
    <t>TORDILLOS,ALEC RAINART P.</t>
  </si>
  <si>
    <t>MIDTERMS</t>
  </si>
  <si>
    <t>AS4/13</t>
  </si>
  <si>
    <t>PLR4/10</t>
  </si>
  <si>
    <t>ASA3/11</t>
  </si>
  <si>
    <t>ASA4/13</t>
  </si>
  <si>
    <t>FINALS</t>
  </si>
  <si>
    <t>ASA5/10</t>
  </si>
  <si>
    <t>ASA6/11</t>
  </si>
  <si>
    <t>PLR6/10</t>
  </si>
  <si>
    <t>PLR7/10</t>
  </si>
  <si>
    <t>DR4/57</t>
  </si>
  <si>
    <t>LR4/58</t>
  </si>
  <si>
    <t>LR3/59</t>
  </si>
  <si>
    <t>DR3/58</t>
  </si>
  <si>
    <t>Q1/8</t>
  </si>
  <si>
    <t>A1/4</t>
  </si>
  <si>
    <t>Q2/15</t>
  </si>
  <si>
    <t>A1/5</t>
  </si>
  <si>
    <t>LR2/34</t>
  </si>
  <si>
    <t>DR2/30</t>
  </si>
  <si>
    <t>LR2/62</t>
  </si>
  <si>
    <t>LR1/36</t>
  </si>
  <si>
    <t>DR1/60</t>
  </si>
  <si>
    <t>ASA1/14</t>
  </si>
  <si>
    <t>ASA2/12</t>
  </si>
  <si>
    <t>EXAM/90</t>
  </si>
  <si>
    <t>MIDTERM</t>
  </si>
  <si>
    <t>ME/90</t>
  </si>
  <si>
    <t>Q2A2 BIOCHLAB</t>
  </si>
  <si>
    <t>QUIZZES</t>
  </si>
  <si>
    <t>AVE</t>
  </si>
  <si>
    <t>ASA</t>
  </si>
  <si>
    <t>LR</t>
  </si>
  <si>
    <t>MARISOL A. LAGUARDIA</t>
  </si>
  <si>
    <t>FACULTY-IN-CHARGE</t>
  </si>
  <si>
    <t>LAB</t>
  </si>
  <si>
    <t>PERF</t>
  </si>
  <si>
    <t>LOBERIANO, JADE H.</t>
  </si>
  <si>
    <t>MALBATAAN, NICCOLO L.</t>
  </si>
  <si>
    <t>CLASS</t>
  </si>
  <si>
    <t>STANDING</t>
  </si>
  <si>
    <t>GRADE</t>
  </si>
  <si>
    <t>GPE</t>
  </si>
  <si>
    <t>Q2A1 BIOCHLAB</t>
  </si>
  <si>
    <t>AVERAGE</t>
  </si>
  <si>
    <t>PANGGAT,JOHN LESTHER B.</t>
  </si>
  <si>
    <t>MAGTAAS,MARK JOSEPH P.</t>
  </si>
  <si>
    <t>PIAMONTE, IAN KARLO C.</t>
  </si>
  <si>
    <t>PLR8/10</t>
  </si>
  <si>
    <t>PLR9/10</t>
  </si>
  <si>
    <t>PLR5/10</t>
  </si>
  <si>
    <t>ASA8/7</t>
  </si>
  <si>
    <t>ASA7/9</t>
  </si>
  <si>
    <t>ASA10/10</t>
  </si>
  <si>
    <t>ASA9/7</t>
  </si>
  <si>
    <t>LR7/70</t>
  </si>
  <si>
    <t>DR7/30</t>
  </si>
  <si>
    <t>DR5/38</t>
  </si>
  <si>
    <t>LR5/80</t>
  </si>
  <si>
    <t>DR9/5</t>
  </si>
  <si>
    <t>LR9/65</t>
  </si>
  <si>
    <t>DR6/49</t>
  </si>
  <si>
    <t>LR6/86</t>
  </si>
  <si>
    <t xml:space="preserve"> FESTEJO,PAULA LOUISE P.</t>
  </si>
  <si>
    <t>SW1/10</t>
  </si>
  <si>
    <t>MONSOD,JOHN  ANTHONY M.</t>
  </si>
  <si>
    <t>ZALAMEA,JESUSA B.</t>
  </si>
  <si>
    <t>SW2/7</t>
  </si>
  <si>
    <t>SW3/10</t>
  </si>
  <si>
    <t>SW4/10</t>
  </si>
  <si>
    <t>MAGNAYE,KHRISNA  MARI K.</t>
  </si>
  <si>
    <t xml:space="preserve"> SW5/10</t>
  </si>
  <si>
    <t>Q1/7</t>
  </si>
  <si>
    <t>Q2/7</t>
  </si>
  <si>
    <t>Q3/12</t>
  </si>
  <si>
    <t>Q4/12</t>
  </si>
  <si>
    <t>Q5/20</t>
  </si>
  <si>
    <t>Q6/10</t>
  </si>
  <si>
    <t>FPT/FE</t>
  </si>
  <si>
    <t>QFST</t>
  </si>
  <si>
    <t>DR8/26</t>
  </si>
  <si>
    <t>LR8/75</t>
  </si>
  <si>
    <t>Q FST</t>
  </si>
  <si>
    <t>FST</t>
  </si>
  <si>
    <t>total</t>
  </si>
  <si>
    <t>AVE Q</t>
  </si>
  <si>
    <t>AVE ASA</t>
  </si>
  <si>
    <t>AVE LR</t>
  </si>
  <si>
    <t>LF</t>
  </si>
  <si>
    <t>TOTAL</t>
  </si>
  <si>
    <t>CS</t>
  </si>
  <si>
    <t>FE</t>
  </si>
  <si>
    <t>FINAL</t>
  </si>
  <si>
    <t>FCG</t>
  </si>
  <si>
    <t>Q</t>
  </si>
  <si>
    <t>LP</t>
  </si>
  <si>
    <t>NUMBERS</t>
  </si>
  <si>
    <t xml:space="preserve">    SFI</t>
  </si>
  <si>
    <t xml:space="preserve">         RO</t>
  </si>
  <si>
    <t xml:space="preserve">        SF2</t>
  </si>
  <si>
    <t>Q TECH</t>
  </si>
  <si>
    <t>ATOM</t>
  </si>
  <si>
    <t>ME/85</t>
  </si>
  <si>
    <t>SW ATOM/5</t>
  </si>
  <si>
    <t>LUMBERA, MARIA REGINA BEATRIZ A.</t>
  </si>
  <si>
    <t>CONVERSION</t>
  </si>
  <si>
    <t>matter</t>
  </si>
  <si>
    <t>change</t>
  </si>
  <si>
    <t>CHEM LEC TUTORIAL</t>
  </si>
  <si>
    <t>1ST SEM 2016-2017</t>
  </si>
  <si>
    <t>SW/10</t>
  </si>
  <si>
    <t>Q7/10</t>
  </si>
  <si>
    <t>AVE CS</t>
  </si>
  <si>
    <t>Q1/10</t>
  </si>
  <si>
    <t>Q2/5</t>
  </si>
  <si>
    <t>Q3/5</t>
  </si>
  <si>
    <t>Q4/5</t>
  </si>
  <si>
    <t>Q5/12</t>
  </si>
  <si>
    <t>SW/20</t>
  </si>
  <si>
    <t>SW/15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</si>
</sst>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2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9"/>
      <color theme="1"/>
      <name val="Calibri"/>
      <scheme val="minor"/>
    </font>
    <font>
      <b/>
      <sz val="11"/>
      <color theme="1"/>
      <name val="Arial"/>
    </font>
    <font>
      <b/>
      <i/>
      <sz val="9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1"/>
      <color theme="1"/>
      <name val="Arial"/>
    </font>
    <font>
      <i/>
      <sz val="11"/>
      <color theme="1"/>
      <name val="Calibri"/>
      <family val="2"/>
      <scheme val="minor"/>
    </font>
    <font>
      <i/>
      <sz val="11"/>
      <color theme="1"/>
      <name val="Arial"/>
    </font>
    <font>
      <b/>
      <sz val="9"/>
      <color indexed="8"/>
      <name val="Arial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sz val="11"/>
      <color indexed="8"/>
      <name val="Calibri"/>
      <family val="2"/>
    </font>
    <font>
      <b/>
      <sz val="8"/>
      <color theme="1"/>
      <name val="Calibri"/>
      <scheme val="minor"/>
    </font>
    <font>
      <b/>
      <i/>
      <sz val="8"/>
      <color theme="1"/>
      <name val="Calibri"/>
      <scheme val="minor"/>
    </font>
    <font>
      <sz val="8"/>
      <color theme="1"/>
      <name val="Calibri"/>
      <scheme val="minor"/>
    </font>
    <font>
      <b/>
      <sz val="9"/>
      <color theme="1"/>
      <name val="Arial Black"/>
    </font>
    <font>
      <b/>
      <sz val="8"/>
      <color theme="1"/>
      <name val="Arial Black"/>
    </font>
    <font>
      <sz val="11"/>
      <color theme="1"/>
      <name val="Arial Black"/>
    </font>
    <font>
      <b/>
      <sz val="11"/>
      <color theme="1"/>
      <name val="Arial Black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b/>
      <sz val="10"/>
      <color theme="1"/>
      <name val="Arial Black"/>
    </font>
    <font>
      <b/>
      <sz val="14"/>
      <color theme="1"/>
      <name val="Calibri"/>
      <scheme val="minor"/>
    </font>
    <font>
      <b/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3" fillId="0" borderId="0" xfId="0" applyFont="1" applyFill="1" applyBorder="1" applyAlignment="1" applyProtection="1">
      <alignment horizontal="center" vertical="top" wrapText="1" readingOrder="1"/>
      <protection locked="0"/>
    </xf>
    <xf numFmtId="0" fontId="5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5" fillId="0" borderId="0" xfId="0" applyFont="1"/>
    <xf numFmtId="1" fontId="0" fillId="0" borderId="1" xfId="0" applyNumberForma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0" borderId="0" xfId="0" applyFont="1"/>
    <xf numFmtId="0" fontId="16" fillId="0" borderId="1" xfId="143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/>
    <xf numFmtId="14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9" fontId="17" fillId="2" borderId="1" xfId="0" applyNumberFormat="1" applyFont="1" applyFill="1" applyBorder="1" applyAlignment="1">
      <alignment horizontal="center"/>
    </xf>
    <xf numFmtId="0" fontId="17" fillId="3" borderId="1" xfId="0" applyFont="1" applyFill="1" applyBorder="1"/>
    <xf numFmtId="0" fontId="17" fillId="4" borderId="1" xfId="0" applyFont="1" applyFill="1" applyBorder="1" applyAlignment="1">
      <alignment horizontal="center"/>
    </xf>
    <xf numFmtId="14" fontId="17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4" borderId="1" xfId="0" applyNumberFormat="1" applyFont="1" applyFill="1" applyBorder="1" applyAlignment="1">
      <alignment horizontal="center"/>
    </xf>
    <xf numFmtId="16" fontId="6" fillId="0" borderId="1" xfId="0" applyNumberFormat="1" applyFont="1" applyBorder="1" applyAlignment="1">
      <alignment horizontal="center"/>
    </xf>
    <xf numFmtId="9" fontId="17" fillId="0" borderId="1" xfId="0" applyNumberFormat="1" applyFont="1" applyBorder="1" applyAlignment="1">
      <alignment horizontal="center"/>
    </xf>
    <xf numFmtId="2" fontId="22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9" fontId="25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2" fontId="22" fillId="7" borderId="1" xfId="0" applyNumberFormat="1" applyFont="1" applyFill="1" applyBorder="1" applyAlignment="1">
      <alignment horizontal="center"/>
    </xf>
    <xf numFmtId="2" fontId="23" fillId="7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7" fillId="0" borderId="0" xfId="0" applyFont="1"/>
    <xf numFmtId="0" fontId="27" fillId="0" borderId="1" xfId="0" applyFont="1" applyBorder="1"/>
    <xf numFmtId="0" fontId="15" fillId="0" borderId="1" xfId="0" applyFont="1" applyBorder="1" applyAlignment="1">
      <alignment horizontal="center"/>
    </xf>
    <xf numFmtId="0" fontId="24" fillId="0" borderId="1" xfId="0" applyFont="1" applyBorder="1"/>
    <xf numFmtId="2" fontId="28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4" builtinId="8" hidden="1"/>
    <cellStyle name="Normal" xfId="0" builtinId="0"/>
    <cellStyle name="Normal_Q2A2" xfId="14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6"/>
  <sheetViews>
    <sheetView tabSelected="1" workbookViewId="0">
      <pane xSplit="3" ySplit="11" topLeftCell="AD12" activePane="bottomRight" state="frozenSplit"/>
      <selection pane="topRight" activeCell="H1" sqref="H1"/>
      <selection pane="bottomLeft" activeCell="A12" sqref="A12"/>
      <selection pane="bottomRight" activeCell="BM14" sqref="BM14"/>
    </sheetView>
  </sheetViews>
  <sheetFormatPr baseColWidth="10" defaultColWidth="8.83203125" defaultRowHeight="16" x14ac:dyDescent="0"/>
  <cols>
    <col min="1" max="1" width="12.5" hidden="1" customWidth="1"/>
    <col min="2" max="2" width="4" customWidth="1"/>
    <col min="3" max="3" width="27.1640625" customWidth="1"/>
    <col min="4" max="4" width="9.5" style="31" customWidth="1"/>
    <col min="5" max="5" width="1" customWidth="1"/>
    <col min="6" max="8" width="7.1640625" customWidth="1"/>
    <col min="9" max="9" width="7.1640625" style="3" customWidth="1"/>
    <col min="10" max="10" width="6.6640625" customWidth="1"/>
    <col min="11" max="12" width="7" customWidth="1"/>
    <col min="13" max="13" width="1.33203125" customWidth="1"/>
    <col min="14" max="17" width="7.1640625" customWidth="1"/>
    <col min="18" max="18" width="1.1640625" customWidth="1"/>
    <col min="19" max="26" width="6.6640625" customWidth="1"/>
    <col min="27" max="27" width="1.1640625" customWidth="1"/>
    <col min="28" max="28" width="1.5" customWidth="1"/>
    <col min="29" max="29" width="29.1640625" customWidth="1"/>
    <col min="30" max="30" width="0.83203125" customWidth="1"/>
    <col min="31" max="31" width="8.83203125" style="14"/>
    <col min="32" max="32" width="0.83203125" customWidth="1"/>
    <col min="33" max="34" width="7.1640625" style="1" customWidth="1"/>
    <col min="35" max="39" width="6" style="1" customWidth="1"/>
    <col min="40" max="40" width="0.6640625" customWidth="1"/>
    <col min="41" max="41" width="6.33203125" style="18" customWidth="1"/>
    <col min="42" max="42" width="0.6640625" customWidth="1"/>
    <col min="43" max="46" width="5.5" style="1" customWidth="1"/>
    <col min="47" max="47" width="1" customWidth="1"/>
    <col min="48" max="48" width="5.5" style="1" customWidth="1"/>
    <col min="49" max="49" width="6.33203125" style="1" customWidth="1"/>
    <col min="50" max="50" width="0.6640625" customWidth="1"/>
    <col min="51" max="58" width="5.6640625" customWidth="1"/>
    <col min="59" max="59" width="1" customWidth="1"/>
    <col min="60" max="60" width="6.1640625" style="14" customWidth="1"/>
    <col min="61" max="61" width="6" style="1" customWidth="1"/>
    <col min="62" max="62" width="0.6640625" customWidth="1"/>
    <col min="63" max="63" width="6" style="1" customWidth="1"/>
    <col min="64" max="64" width="6.5" style="1" customWidth="1"/>
    <col min="65" max="65" width="1" customWidth="1"/>
    <col min="66" max="66" width="8.1640625" style="18" customWidth="1"/>
    <col min="67" max="67" width="1" customWidth="1"/>
    <col min="68" max="68" width="8.6640625" style="14" customWidth="1"/>
    <col min="69" max="69" width="7.83203125" style="14" customWidth="1"/>
    <col min="70" max="70" width="1.33203125" customWidth="1"/>
    <col min="71" max="71" width="27.1640625" customWidth="1"/>
    <col min="72" max="76" width="5.83203125" style="1" customWidth="1"/>
    <col min="77" max="78" width="5.5" style="1" customWidth="1"/>
    <col min="79" max="79" width="1" customWidth="1"/>
    <col min="80" max="83" width="6" style="1" customWidth="1"/>
    <col min="84" max="84" width="6" customWidth="1"/>
    <col min="85" max="85" width="0.6640625" customWidth="1"/>
    <col min="86" max="86" width="6" customWidth="1"/>
    <col min="87" max="90" width="5.83203125" customWidth="1"/>
    <col min="91" max="91" width="1" customWidth="1"/>
    <col min="92" max="96" width="5.83203125" customWidth="1"/>
    <col min="97" max="97" width="8.83203125" style="1"/>
    <col min="98" max="98" width="0.5" customWidth="1"/>
    <col min="99" max="99" width="8" style="1" customWidth="1"/>
    <col min="100" max="100" width="1" customWidth="1"/>
    <col min="101" max="101" width="22.6640625" customWidth="1"/>
    <col min="102" max="102" width="7.33203125" style="18" customWidth="1"/>
    <col min="103" max="103" width="0.6640625" style="1" customWidth="1"/>
    <col min="104" max="109" width="6" style="1" customWidth="1"/>
    <col min="110" max="110" width="6.33203125" style="1" customWidth="1"/>
    <col min="111" max="111" width="1" style="1" customWidth="1"/>
    <col min="112" max="123" width="6.33203125" style="1" customWidth="1"/>
    <col min="124" max="124" width="0.5" style="1" customWidth="1"/>
    <col min="125" max="126" width="6" style="1" customWidth="1"/>
    <col min="127" max="127" width="0.5" style="1" customWidth="1"/>
    <col min="128" max="128" width="6.5" style="18" customWidth="1"/>
    <col min="129" max="129" width="0.6640625" style="1" customWidth="1"/>
    <col min="130" max="130" width="7.5" style="18" customWidth="1"/>
    <col min="131" max="131" width="0.6640625" style="1" customWidth="1"/>
    <col min="132" max="132" width="7.6640625" style="14" customWidth="1"/>
    <col min="133" max="133" width="7.33203125" style="14" customWidth="1"/>
    <col min="134" max="134" width="0.6640625" style="1" customWidth="1"/>
    <col min="135" max="136" width="8.83203125" style="52"/>
    <col min="137" max="137" width="0.5" style="1" customWidth="1"/>
    <col min="138" max="138" width="27.1640625" customWidth="1"/>
    <col min="139" max="174" width="8.83203125" style="1"/>
  </cols>
  <sheetData>
    <row r="1" spans="1:174" s="55" customFormat="1" ht="15">
      <c r="A1" s="54" t="s">
        <v>0</v>
      </c>
      <c r="C1" s="55" t="s">
        <v>98</v>
      </c>
      <c r="D1" s="55" t="s">
        <v>55</v>
      </c>
      <c r="F1" s="55" t="s">
        <v>12</v>
      </c>
      <c r="G1" s="55" t="s">
        <v>11</v>
      </c>
      <c r="H1" s="55" t="s">
        <v>13</v>
      </c>
      <c r="I1" s="55" t="s">
        <v>57</v>
      </c>
      <c r="J1" s="55" t="s">
        <v>69</v>
      </c>
      <c r="K1" s="55" t="s">
        <v>71</v>
      </c>
      <c r="L1" s="55" t="s">
        <v>72</v>
      </c>
      <c r="N1" s="55" t="s">
        <v>78</v>
      </c>
      <c r="O1" s="55" t="s">
        <v>79</v>
      </c>
      <c r="P1" s="55" t="s">
        <v>58</v>
      </c>
      <c r="Q1" s="55" t="s">
        <v>59</v>
      </c>
      <c r="S1" s="55" t="s">
        <v>76</v>
      </c>
      <c r="T1" s="55" t="s">
        <v>77</v>
      </c>
      <c r="U1" s="55" t="s">
        <v>73</v>
      </c>
      <c r="V1" s="55" t="s">
        <v>74</v>
      </c>
      <c r="W1" s="55" t="s">
        <v>67</v>
      </c>
      <c r="X1" s="55" t="s">
        <v>68</v>
      </c>
      <c r="Y1" s="55" t="s">
        <v>66</v>
      </c>
      <c r="Z1" s="55" t="s">
        <v>65</v>
      </c>
      <c r="AC1" s="55" t="s">
        <v>98</v>
      </c>
      <c r="AE1" s="55" t="s">
        <v>82</v>
      </c>
      <c r="AG1" s="55" t="s">
        <v>12</v>
      </c>
      <c r="AH1" s="55" t="s">
        <v>11</v>
      </c>
      <c r="AI1" s="55" t="s">
        <v>13</v>
      </c>
      <c r="AJ1" s="55" t="s">
        <v>57</v>
      </c>
      <c r="AK1" s="55" t="s">
        <v>69</v>
      </c>
      <c r="AL1" s="55" t="s">
        <v>71</v>
      </c>
      <c r="AM1" s="55" t="s">
        <v>72</v>
      </c>
      <c r="AO1" s="56" t="s">
        <v>85</v>
      </c>
      <c r="AQ1" s="55" t="s">
        <v>78</v>
      </c>
      <c r="AR1" s="55" t="s">
        <v>79</v>
      </c>
      <c r="AS1" s="55" t="s">
        <v>58</v>
      </c>
      <c r="AT1" s="55" t="s">
        <v>59</v>
      </c>
      <c r="AV1" s="55" t="s">
        <v>99</v>
      </c>
      <c r="AW1" s="57">
        <v>0.2</v>
      </c>
      <c r="AY1" s="55" t="s">
        <v>76</v>
      </c>
      <c r="AZ1" s="55" t="s">
        <v>77</v>
      </c>
      <c r="BA1" s="55" t="s">
        <v>73</v>
      </c>
      <c r="BB1" s="55" t="s">
        <v>74</v>
      </c>
      <c r="BC1" s="55" t="s">
        <v>67</v>
      </c>
      <c r="BD1" s="55" t="s">
        <v>68</v>
      </c>
      <c r="BE1" s="55" t="s">
        <v>66</v>
      </c>
      <c r="BF1" s="55" t="s">
        <v>65</v>
      </c>
      <c r="BH1" s="55" t="s">
        <v>99</v>
      </c>
      <c r="BI1" s="57">
        <v>0.5</v>
      </c>
      <c r="BK1" s="55" t="s">
        <v>90</v>
      </c>
      <c r="BL1" s="57">
        <v>0.3</v>
      </c>
      <c r="BM1" s="57"/>
      <c r="BN1" s="58" t="s">
        <v>94</v>
      </c>
      <c r="BO1" s="57"/>
      <c r="BP1" s="57" t="s">
        <v>81</v>
      </c>
      <c r="BQ1" s="57" t="s">
        <v>97</v>
      </c>
      <c r="BR1" s="57"/>
      <c r="BS1" s="55" t="s">
        <v>98</v>
      </c>
      <c r="BT1" s="55" t="s">
        <v>63</v>
      </c>
      <c r="BU1" s="57" t="s">
        <v>105</v>
      </c>
      <c r="BV1" s="55" t="s">
        <v>64</v>
      </c>
      <c r="BW1" s="57" t="s">
        <v>103</v>
      </c>
      <c r="BX1" s="57" t="s">
        <v>104</v>
      </c>
      <c r="BY1" s="57" t="s">
        <v>137</v>
      </c>
      <c r="BZ1" s="57" t="s">
        <v>139</v>
      </c>
      <c r="CA1" s="57"/>
      <c r="CB1" s="55" t="s">
        <v>61</v>
      </c>
      <c r="CC1" s="55" t="s">
        <v>62</v>
      </c>
      <c r="CD1" s="55" t="s">
        <v>107</v>
      </c>
      <c r="CE1" s="55" t="s">
        <v>106</v>
      </c>
      <c r="CF1" s="55" t="s">
        <v>109</v>
      </c>
      <c r="CH1" s="55" t="s">
        <v>112</v>
      </c>
      <c r="CI1" s="55" t="s">
        <v>116</v>
      </c>
      <c r="CJ1" s="55" t="s">
        <v>111</v>
      </c>
      <c r="CK1" s="55" t="s">
        <v>135</v>
      </c>
      <c r="CL1" s="55" t="s">
        <v>114</v>
      </c>
      <c r="CN1" s="55" t="s">
        <v>113</v>
      </c>
      <c r="CO1" s="55" t="s">
        <v>117</v>
      </c>
      <c r="CP1" s="55" t="s">
        <v>110</v>
      </c>
      <c r="CQ1" s="55" t="s">
        <v>136</v>
      </c>
      <c r="CR1" s="55" t="s">
        <v>115</v>
      </c>
      <c r="CS1" s="55" t="s">
        <v>138</v>
      </c>
      <c r="CU1" s="55" t="s">
        <v>133</v>
      </c>
      <c r="CW1" s="55" t="s">
        <v>98</v>
      </c>
      <c r="CX1" s="56"/>
      <c r="DX1" s="56"/>
      <c r="DZ1" s="56"/>
      <c r="EB1" s="63" t="s">
        <v>147</v>
      </c>
      <c r="EC1" s="66" t="s">
        <v>81</v>
      </c>
      <c r="EE1" s="77"/>
      <c r="EF1" s="77"/>
      <c r="EH1" s="55" t="s">
        <v>98</v>
      </c>
    </row>
    <row r="2" spans="1:174" s="40" customFormat="1" ht="14">
      <c r="A2" s="40" t="s">
        <v>1</v>
      </c>
      <c r="D2" s="40" t="s">
        <v>80</v>
      </c>
      <c r="I2" s="39">
        <v>42628</v>
      </c>
      <c r="K2" s="39">
        <v>42604</v>
      </c>
      <c r="L2" s="39">
        <v>42604</v>
      </c>
      <c r="AJ2" s="39">
        <v>42628</v>
      </c>
      <c r="AL2" s="39">
        <v>42604</v>
      </c>
      <c r="AM2" s="39">
        <v>42604</v>
      </c>
      <c r="AO2" s="41" t="s">
        <v>84</v>
      </c>
      <c r="AV2" s="40" t="s">
        <v>86</v>
      </c>
      <c r="BH2" s="40" t="s">
        <v>87</v>
      </c>
      <c r="BK2" s="40" t="s">
        <v>91</v>
      </c>
      <c r="BN2" s="41" t="s">
        <v>95</v>
      </c>
      <c r="BP2" s="40" t="s">
        <v>96</v>
      </c>
      <c r="BY2" s="40">
        <v>10</v>
      </c>
      <c r="BZ2" s="40" t="s">
        <v>149</v>
      </c>
      <c r="CN2" s="39">
        <v>42677</v>
      </c>
      <c r="CS2" s="40">
        <v>100</v>
      </c>
      <c r="CU2" s="40">
        <v>100</v>
      </c>
      <c r="CX2" s="41" t="s">
        <v>140</v>
      </c>
      <c r="CZ2" s="55" t="s">
        <v>61</v>
      </c>
      <c r="DA2" s="55" t="s">
        <v>62</v>
      </c>
      <c r="DB2" s="55" t="s">
        <v>107</v>
      </c>
      <c r="DC2" s="55" t="s">
        <v>106</v>
      </c>
      <c r="DD2" s="55" t="s">
        <v>109</v>
      </c>
      <c r="DE2" s="55" t="s">
        <v>141</v>
      </c>
      <c r="DF2" s="57">
        <v>0.2</v>
      </c>
      <c r="DG2" s="55"/>
      <c r="DH2" s="55" t="s">
        <v>112</v>
      </c>
      <c r="DI2" s="55" t="s">
        <v>116</v>
      </c>
      <c r="DJ2" s="55" t="s">
        <v>111</v>
      </c>
      <c r="DK2" s="55" t="s">
        <v>135</v>
      </c>
      <c r="DL2" s="55" t="s">
        <v>114</v>
      </c>
      <c r="DM2" s="55" t="s">
        <v>113</v>
      </c>
      <c r="DN2" s="55" t="s">
        <v>117</v>
      </c>
      <c r="DO2" s="55" t="s">
        <v>110</v>
      </c>
      <c r="DP2" s="55" t="s">
        <v>136</v>
      </c>
      <c r="DQ2" s="55" t="s">
        <v>115</v>
      </c>
      <c r="DR2" s="40" t="s">
        <v>142</v>
      </c>
      <c r="DS2" s="50">
        <v>0.5</v>
      </c>
      <c r="DU2" s="40" t="s">
        <v>150</v>
      </c>
      <c r="DV2" s="50">
        <v>0.3</v>
      </c>
      <c r="DX2" s="41" t="s">
        <v>145</v>
      </c>
      <c r="DZ2" s="41" t="s">
        <v>133</v>
      </c>
      <c r="EB2" s="64" t="s">
        <v>96</v>
      </c>
      <c r="EC2" s="67" t="s">
        <v>96</v>
      </c>
      <c r="EE2" s="61" t="s">
        <v>148</v>
      </c>
      <c r="EF2" s="61" t="s">
        <v>97</v>
      </c>
    </row>
    <row r="3" spans="1:174" s="7" customFormat="1">
      <c r="A3" s="7">
        <v>2015173831</v>
      </c>
      <c r="C3" s="7" t="s">
        <v>2</v>
      </c>
      <c r="D3" s="10">
        <v>37</v>
      </c>
      <c r="E3" s="5"/>
      <c r="F3" s="5">
        <v>10</v>
      </c>
      <c r="G3" s="5">
        <v>10</v>
      </c>
      <c r="H3" s="5">
        <v>10</v>
      </c>
      <c r="I3" s="5">
        <v>10</v>
      </c>
      <c r="J3" s="5">
        <v>3</v>
      </c>
      <c r="K3" s="5">
        <v>2.5</v>
      </c>
      <c r="L3" s="5">
        <v>3.5</v>
      </c>
      <c r="M3" s="5"/>
      <c r="N3" s="5">
        <v>14</v>
      </c>
      <c r="O3" s="5">
        <v>9</v>
      </c>
      <c r="P3" s="5">
        <v>11</v>
      </c>
      <c r="Q3" s="5">
        <v>13</v>
      </c>
      <c r="R3" s="5"/>
      <c r="S3" s="5">
        <v>29.5</v>
      </c>
      <c r="T3" s="5">
        <v>53</v>
      </c>
      <c r="U3" s="5">
        <v>19.5</v>
      </c>
      <c r="V3" s="5">
        <v>29</v>
      </c>
      <c r="W3" s="5">
        <v>48</v>
      </c>
      <c r="X3" s="5">
        <v>55</v>
      </c>
      <c r="Y3" s="5">
        <v>46</v>
      </c>
      <c r="Z3" s="5">
        <v>57</v>
      </c>
      <c r="AC3" s="7" t="s">
        <v>2</v>
      </c>
      <c r="AE3" s="29">
        <f>D3/90*50+50</f>
        <v>70.555555555555557</v>
      </c>
      <c r="AG3" s="5">
        <f>F3/10*50+50</f>
        <v>100</v>
      </c>
      <c r="AH3" s="5">
        <f>G3/10*50+50</f>
        <v>100</v>
      </c>
      <c r="AI3" s="5">
        <f>H3/10*50+50</f>
        <v>100</v>
      </c>
      <c r="AJ3" s="5">
        <f>I3/10*50+50</f>
        <v>100</v>
      </c>
      <c r="AK3" s="32">
        <f>J3/8*50+50</f>
        <v>68.75</v>
      </c>
      <c r="AL3" s="32">
        <f>K3/15*50+50</f>
        <v>58.333333333333329</v>
      </c>
      <c r="AM3" s="5">
        <f>L3/5*50+50</f>
        <v>85</v>
      </c>
      <c r="AO3" s="30">
        <f>AVERAGE(AG3:AM3)</f>
        <v>87.44047619047619</v>
      </c>
      <c r="AQ3" s="5">
        <f>N3/14*50+50</f>
        <v>100</v>
      </c>
      <c r="AR3" s="5">
        <f>O3/12*50+50</f>
        <v>87.5</v>
      </c>
      <c r="AS3" s="5">
        <f>P3/11*50+50</f>
        <v>100</v>
      </c>
      <c r="AT3" s="5">
        <f>Q3/13*50+50</f>
        <v>100</v>
      </c>
      <c r="AV3" s="22">
        <f>AVERAGE(AQ3:AT3)</f>
        <v>96.875</v>
      </c>
      <c r="AW3" s="22">
        <f>AV3*0.2</f>
        <v>19.375</v>
      </c>
      <c r="AY3" s="32">
        <f>S3/36*50+50</f>
        <v>90.972222222222229</v>
      </c>
      <c r="AZ3" s="32">
        <f>T3/60*50+50</f>
        <v>94.166666666666657</v>
      </c>
      <c r="BA3" s="32">
        <f>U3/34*50+50</f>
        <v>78.67647058823529</v>
      </c>
      <c r="BB3" s="32">
        <f>U3/34*50+50</f>
        <v>78.67647058823529</v>
      </c>
      <c r="BC3" s="32">
        <f>W3/59*50+50</f>
        <v>90.677966101694921</v>
      </c>
      <c r="BD3" s="32">
        <f>X3/58*50+50</f>
        <v>97.413793103448285</v>
      </c>
      <c r="BE3" s="32">
        <f>Y3/58*50+50</f>
        <v>89.65517241379311</v>
      </c>
      <c r="BF3" s="32">
        <f>Z3/57*50+50</f>
        <v>100</v>
      </c>
      <c r="BH3" s="29">
        <f>AVERAGE(AY3:BF3)</f>
        <v>90.029845210536976</v>
      </c>
      <c r="BI3" s="22">
        <f>BH3*0.5</f>
        <v>45.014922605268488</v>
      </c>
      <c r="BK3" s="5">
        <v>93</v>
      </c>
      <c r="BL3" s="22">
        <f>BK3*0.3</f>
        <v>27.9</v>
      </c>
      <c r="BN3" s="30">
        <f>SUM(BL3,BI3,AW3)</f>
        <v>92.289922605268487</v>
      </c>
      <c r="BP3" s="29">
        <f>AVERAGE(BN3,AO3,AE3)</f>
        <v>83.428651450433406</v>
      </c>
      <c r="BQ3" s="29">
        <f>VLOOKUP(BP3,Sheet1!A$1:B$10,2)</f>
        <v>2.25</v>
      </c>
      <c r="BS3" s="7" t="s">
        <v>2</v>
      </c>
      <c r="BT3" s="5">
        <v>8</v>
      </c>
      <c r="BU3" s="5">
        <v>10</v>
      </c>
      <c r="BV3" s="5">
        <v>10</v>
      </c>
      <c r="BW3" s="5">
        <v>10</v>
      </c>
      <c r="BX3" s="5">
        <v>10</v>
      </c>
      <c r="BY3" s="5">
        <v>10</v>
      </c>
      <c r="BZ3" s="5">
        <f>SUM(BT3:BX3)</f>
        <v>48</v>
      </c>
      <c r="CB3" s="5">
        <v>10</v>
      </c>
      <c r="CC3" s="34">
        <v>11</v>
      </c>
      <c r="CD3" s="34">
        <v>8</v>
      </c>
      <c r="CE3" s="5">
        <v>7</v>
      </c>
      <c r="CF3" s="5">
        <v>6</v>
      </c>
      <c r="CG3" s="5"/>
      <c r="CH3" s="5">
        <v>20</v>
      </c>
      <c r="CI3" s="5">
        <v>32</v>
      </c>
      <c r="CJ3" s="5">
        <v>23</v>
      </c>
      <c r="CK3" s="5">
        <v>17</v>
      </c>
      <c r="CL3" s="5">
        <v>5</v>
      </c>
      <c r="CM3" s="5"/>
      <c r="CN3" s="5">
        <v>64</v>
      </c>
      <c r="CO3" s="5">
        <v>78</v>
      </c>
      <c r="CP3" s="5">
        <v>60</v>
      </c>
      <c r="CQ3" s="5">
        <v>52</v>
      </c>
      <c r="CR3" s="5">
        <v>47</v>
      </c>
      <c r="CS3" s="5">
        <v>100</v>
      </c>
      <c r="CU3" s="5">
        <v>87</v>
      </c>
      <c r="CW3" s="7" t="s">
        <v>2</v>
      </c>
      <c r="CX3" s="30">
        <f>BZ3/50*50+50</f>
        <v>98</v>
      </c>
      <c r="CY3" s="5"/>
      <c r="CZ3" s="5">
        <f>CB3/10*50+50</f>
        <v>100</v>
      </c>
      <c r="DA3" s="5">
        <f>CC3/11*50+50</f>
        <v>100</v>
      </c>
      <c r="DB3" s="32">
        <f>CD3/9*50+50</f>
        <v>94.444444444444443</v>
      </c>
      <c r="DC3" s="5">
        <f>CE3/7*50+50</f>
        <v>100</v>
      </c>
      <c r="DD3" s="32">
        <f>CF3/7*50+50</f>
        <v>92.857142857142861</v>
      </c>
      <c r="DE3" s="22">
        <f>AVERAGE(CZ3:DD3)</f>
        <v>97.460317460317469</v>
      </c>
      <c r="DF3" s="32">
        <f>DE3*0.2</f>
        <v>19.492063492063494</v>
      </c>
      <c r="DG3" s="5"/>
      <c r="DH3" s="32">
        <f>CH3/38*50+50</f>
        <v>76.315789473684205</v>
      </c>
      <c r="DI3" s="32">
        <f>CI3/49*50+50</f>
        <v>82.65306122448979</v>
      </c>
      <c r="DJ3" s="32">
        <f>CJ3/30*50+50</f>
        <v>88.333333333333343</v>
      </c>
      <c r="DK3" s="32">
        <f>CK3/26*50+50</f>
        <v>82.692307692307693</v>
      </c>
      <c r="DL3" s="5">
        <f>CL3/5*50+50</f>
        <v>100</v>
      </c>
      <c r="DM3" s="32">
        <f>CN3/80*50+50</f>
        <v>90</v>
      </c>
      <c r="DN3" s="32">
        <f>CO3/86*50+50</f>
        <v>95.348837209302332</v>
      </c>
      <c r="DO3" s="32">
        <f>CP3/70*50+50</f>
        <v>92.857142857142861</v>
      </c>
      <c r="DP3" s="32">
        <f>CQ3/75*50+50</f>
        <v>84.666666666666671</v>
      </c>
      <c r="DQ3" s="32">
        <f>CR3/65*50+50</f>
        <v>86.15384615384616</v>
      </c>
      <c r="DR3" s="32">
        <f>AVERAGE(DH3:DQ3)</f>
        <v>87.902098461077316</v>
      </c>
      <c r="DS3" s="22">
        <f>DR3*0.5</f>
        <v>43.951049230538658</v>
      </c>
      <c r="DT3" s="5"/>
      <c r="DU3" s="5">
        <v>95</v>
      </c>
      <c r="DV3" s="5">
        <f>DU3*0.3</f>
        <v>28.5</v>
      </c>
      <c r="DW3" s="5"/>
      <c r="DX3" s="30">
        <f>SUM(DV3,DS3,DF3)</f>
        <v>91.943112722602152</v>
      </c>
      <c r="DY3" s="5"/>
      <c r="DZ3" s="30">
        <f>CU3</f>
        <v>87</v>
      </c>
      <c r="EA3" s="5"/>
      <c r="EB3" s="65">
        <f>AVERAGE(DZ3,DX3,CX3)</f>
        <v>92.314370907534055</v>
      </c>
      <c r="EC3" s="68">
        <f>BP3</f>
        <v>83.428651450433406</v>
      </c>
      <c r="ED3" s="5"/>
      <c r="EE3" s="62">
        <f>AVERAGE(EB3,EB3,EC3)</f>
        <v>89.35246442183383</v>
      </c>
      <c r="EF3" s="62">
        <f>VLOOKUP(EE3,Sheet1!A$1:B$10,2)</f>
        <v>1.75</v>
      </c>
      <c r="EG3" s="5"/>
      <c r="EH3" s="7" t="s">
        <v>2</v>
      </c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</row>
    <row r="4" spans="1:174" s="7" customFormat="1">
      <c r="A4" s="7">
        <v>2015179661</v>
      </c>
      <c r="C4" s="7" t="s">
        <v>3</v>
      </c>
      <c r="D4" s="10">
        <v>33</v>
      </c>
      <c r="E4" s="5"/>
      <c r="F4" s="5">
        <v>10</v>
      </c>
      <c r="G4" s="5">
        <v>10</v>
      </c>
      <c r="H4" s="5">
        <v>10</v>
      </c>
      <c r="I4" s="6">
        <v>10</v>
      </c>
      <c r="J4" s="5">
        <v>3.5</v>
      </c>
      <c r="K4" s="5">
        <v>7.5</v>
      </c>
      <c r="M4" s="5"/>
      <c r="N4" s="5">
        <v>14</v>
      </c>
      <c r="O4" s="5">
        <v>10</v>
      </c>
      <c r="P4" s="5">
        <v>11</v>
      </c>
      <c r="Q4" s="5">
        <v>13</v>
      </c>
      <c r="R4" s="5"/>
      <c r="S4" s="5">
        <v>30</v>
      </c>
      <c r="T4" s="5">
        <v>44</v>
      </c>
      <c r="U4" s="5">
        <v>21.5</v>
      </c>
      <c r="V4" s="5">
        <v>26</v>
      </c>
      <c r="W4" s="5">
        <v>45</v>
      </c>
      <c r="X4" s="5">
        <v>53</v>
      </c>
      <c r="Y4" s="5">
        <v>32</v>
      </c>
      <c r="Z4" s="5">
        <v>52</v>
      </c>
      <c r="AC4" s="7" t="s">
        <v>3</v>
      </c>
      <c r="AE4" s="29">
        <f t="shared" ref="AE4:AE11" si="0">D4/90*50+50</f>
        <v>68.333333333333329</v>
      </c>
      <c r="AG4" s="5">
        <f t="shared" ref="AG4:AG11" si="1">F4/10*50+50</f>
        <v>100</v>
      </c>
      <c r="AH4" s="5">
        <f t="shared" ref="AH4:AH11" si="2">G4/10*50+50</f>
        <v>100</v>
      </c>
      <c r="AI4" s="5">
        <f t="shared" ref="AI4:AI11" si="3">H4/10*50+50</f>
        <v>100</v>
      </c>
      <c r="AJ4" s="5">
        <f t="shared" ref="AJ4:AJ11" si="4">I4/10*50+50</f>
        <v>100</v>
      </c>
      <c r="AK4" s="32">
        <f t="shared" ref="AK4:AK11" si="5">J4/8*50+50</f>
        <v>71.875</v>
      </c>
      <c r="AL4" s="32">
        <f t="shared" ref="AL4:AL11" si="6">K4/15*50+50</f>
        <v>75</v>
      </c>
      <c r="AM4" s="5">
        <f t="shared" ref="AM4:AM11" si="7">L4/5*50+50</f>
        <v>50</v>
      </c>
      <c r="AO4" s="30">
        <f t="shared" ref="AO4:AO11" si="8">AVERAGE(AG4:AM4)</f>
        <v>85.267857142857139</v>
      </c>
      <c r="AQ4" s="5">
        <f t="shared" ref="AQ4:AQ11" si="9">N4/14*50+50</f>
        <v>100</v>
      </c>
      <c r="AR4" s="5">
        <f t="shared" ref="AR4:AR11" si="10">O4/12*50+50</f>
        <v>91.666666666666671</v>
      </c>
      <c r="AS4" s="5">
        <f t="shared" ref="AS4:AS11" si="11">P4/11*50+50</f>
        <v>100</v>
      </c>
      <c r="AT4" s="5">
        <f t="shared" ref="AT4:AT11" si="12">Q4/13*50+50</f>
        <v>100</v>
      </c>
      <c r="AV4" s="22">
        <f t="shared" ref="AV4:AV11" si="13">AVERAGE(AQ4:AT4)</f>
        <v>97.916666666666671</v>
      </c>
      <c r="AW4" s="22">
        <f t="shared" ref="AW4:AW11" si="14">AV4*0.2</f>
        <v>19.583333333333336</v>
      </c>
      <c r="AY4" s="32">
        <f t="shared" ref="AY4:AY11" si="15">S4/36*50+50</f>
        <v>91.666666666666671</v>
      </c>
      <c r="AZ4" s="32">
        <f t="shared" ref="AZ4:AZ11" si="16">T4/60*50+50</f>
        <v>86.666666666666657</v>
      </c>
      <c r="BA4" s="32">
        <f t="shared" ref="BA4:BA11" si="17">U4/34*50+50</f>
        <v>81.617647058823536</v>
      </c>
      <c r="BB4" s="32">
        <f t="shared" ref="BB4:BB11" si="18">U4/34*50+50</f>
        <v>81.617647058823536</v>
      </c>
      <c r="BC4" s="32">
        <f t="shared" ref="BC4:BC11" si="19">W4/59*50+50</f>
        <v>88.13559322033899</v>
      </c>
      <c r="BD4" s="32">
        <f t="shared" ref="BD4:BD11" si="20">X4/58*50+50</f>
        <v>95.689655172413794</v>
      </c>
      <c r="BE4" s="32">
        <f t="shared" ref="BE4:BE11" si="21">Y4/58*50+50</f>
        <v>77.586206896551715</v>
      </c>
      <c r="BF4" s="32">
        <f t="shared" ref="BF4:BF11" si="22">Z4/57*50+50</f>
        <v>95.614035087719287</v>
      </c>
      <c r="BH4" s="29">
        <f t="shared" ref="BH4:BH11" si="23">AVERAGE(AY4:BF4)</f>
        <v>87.324264728500538</v>
      </c>
      <c r="BI4" s="22">
        <f t="shared" ref="BI4:BI11" si="24">BH4*0.5</f>
        <v>43.662132364250269</v>
      </c>
      <c r="BK4" s="5">
        <v>93</v>
      </c>
      <c r="BL4" s="22">
        <f t="shared" ref="BL4:BL11" si="25">BK4*0.3</f>
        <v>27.9</v>
      </c>
      <c r="BN4" s="30">
        <f t="shared" ref="BN4:BN11" si="26">SUM(BL4,BI4,AW4)</f>
        <v>91.145465697583603</v>
      </c>
      <c r="BP4" s="29">
        <f t="shared" ref="BP4:BP11" si="27">AVERAGE(BN4,AO4,AE4)</f>
        <v>81.582218724591357</v>
      </c>
      <c r="BQ4" s="29">
        <f>VLOOKUP(BP4,Sheet1!A$1:B$10,2)</f>
        <v>2.5</v>
      </c>
      <c r="BS4" s="7" t="s">
        <v>3</v>
      </c>
      <c r="BT4" s="5">
        <v>10</v>
      </c>
      <c r="BU4" s="5">
        <v>10</v>
      </c>
      <c r="BV4" s="5">
        <v>10</v>
      </c>
      <c r="BW4" s="5">
        <v>10</v>
      </c>
      <c r="BX4" s="5">
        <v>10</v>
      </c>
      <c r="BY4" s="5">
        <v>10</v>
      </c>
      <c r="BZ4" s="5">
        <f t="shared" ref="BZ4:BZ11" si="28">SUM(BT4:BX4)</f>
        <v>50</v>
      </c>
      <c r="CB4" s="5">
        <v>10</v>
      </c>
      <c r="CC4" s="34">
        <v>11</v>
      </c>
      <c r="CD4" s="34">
        <v>8</v>
      </c>
      <c r="CE4" s="5">
        <v>7</v>
      </c>
      <c r="CF4" s="5">
        <v>6</v>
      </c>
      <c r="CG4" s="5"/>
      <c r="CH4" s="5">
        <v>20</v>
      </c>
      <c r="CI4" s="5">
        <v>32</v>
      </c>
      <c r="CJ4" s="5">
        <v>23</v>
      </c>
      <c r="CK4" s="5">
        <v>17</v>
      </c>
      <c r="CL4" s="5">
        <v>5</v>
      </c>
      <c r="CM4" s="5"/>
      <c r="CN4" s="5">
        <v>67</v>
      </c>
      <c r="CO4" s="5">
        <v>78</v>
      </c>
      <c r="CP4" s="5">
        <v>63</v>
      </c>
      <c r="CQ4" s="5">
        <v>64</v>
      </c>
      <c r="CR4" s="5">
        <v>57</v>
      </c>
      <c r="CS4" s="5">
        <v>100</v>
      </c>
      <c r="CU4" s="5">
        <v>80</v>
      </c>
      <c r="CW4" s="7" t="s">
        <v>3</v>
      </c>
      <c r="CX4" s="30">
        <f t="shared" ref="CX4:CX11" si="29">BZ4/50*50+50</f>
        <v>100</v>
      </c>
      <c r="CY4" s="5"/>
      <c r="CZ4" s="5">
        <f t="shared" ref="CZ4:CZ11" si="30">CB4/10*50+50</f>
        <v>100</v>
      </c>
      <c r="DA4" s="5">
        <f t="shared" ref="DA4:DA11" si="31">CC4/11*50+50</f>
        <v>100</v>
      </c>
      <c r="DB4" s="32">
        <f t="shared" ref="DB4:DB11" si="32">CD4/9*50+50</f>
        <v>94.444444444444443</v>
      </c>
      <c r="DC4" s="5">
        <f t="shared" ref="DC4:DC11" si="33">CE4/7*50+50</f>
        <v>100</v>
      </c>
      <c r="DD4" s="32">
        <f t="shared" ref="DD4:DD11" si="34">CF4/7*50+50</f>
        <v>92.857142857142861</v>
      </c>
      <c r="DE4" s="22">
        <f t="shared" ref="DE4:DE11" si="35">AVERAGE(CZ4:DD4)</f>
        <v>97.460317460317469</v>
      </c>
      <c r="DF4" s="32">
        <f t="shared" ref="DF4:DF11" si="36">DE4*0.2</f>
        <v>19.492063492063494</v>
      </c>
      <c r="DG4" s="5"/>
      <c r="DH4" s="32">
        <f t="shared" ref="DH4:DH11" si="37">CH4/38*50+50</f>
        <v>76.315789473684205</v>
      </c>
      <c r="DI4" s="32">
        <f t="shared" ref="DI4:DI11" si="38">CI4/49*50+50</f>
        <v>82.65306122448979</v>
      </c>
      <c r="DJ4" s="32">
        <f t="shared" ref="DJ4:DJ11" si="39">CJ4/30*50+50</f>
        <v>88.333333333333343</v>
      </c>
      <c r="DK4" s="32">
        <f t="shared" ref="DK4:DK11" si="40">CK4/26*50+50</f>
        <v>82.692307692307693</v>
      </c>
      <c r="DL4" s="5">
        <f t="shared" ref="DL4:DL11" si="41">CL4/5*50+50</f>
        <v>100</v>
      </c>
      <c r="DM4" s="32">
        <f t="shared" ref="DM4:DM11" si="42">CN4/80*50+50</f>
        <v>91.875</v>
      </c>
      <c r="DN4" s="32">
        <f t="shared" ref="DN4:DN11" si="43">CO4/86*50+50</f>
        <v>95.348837209302332</v>
      </c>
      <c r="DO4" s="32">
        <f t="shared" ref="DO4:DO11" si="44">CP4/70*50+50</f>
        <v>95</v>
      </c>
      <c r="DP4" s="32">
        <f t="shared" ref="DP4:DP11" si="45">CQ4/75*50+50</f>
        <v>92.666666666666671</v>
      </c>
      <c r="DQ4" s="32">
        <f t="shared" ref="DQ4:DQ11" si="46">CR4/65*50+50</f>
        <v>93.84615384615384</v>
      </c>
      <c r="DR4" s="32">
        <f t="shared" ref="DR4:DR11" si="47">AVERAGE(DH4:DQ4)</f>
        <v>89.87311494459378</v>
      </c>
      <c r="DS4" s="22">
        <f t="shared" ref="DS4:DS11" si="48">DR4*0.5</f>
        <v>44.93655747229689</v>
      </c>
      <c r="DT4" s="5"/>
      <c r="DU4" s="5">
        <v>95</v>
      </c>
      <c r="DV4" s="5">
        <f t="shared" ref="DV4:DV11" si="49">DU4*0.3</f>
        <v>28.5</v>
      </c>
      <c r="DW4" s="5"/>
      <c r="DX4" s="30">
        <f t="shared" ref="DX4:DX11" si="50">SUM(DV4,DS4,DF4)</f>
        <v>92.928620964360391</v>
      </c>
      <c r="DY4" s="5"/>
      <c r="DZ4" s="30">
        <f t="shared" ref="DZ4:DZ11" si="51">CU4</f>
        <v>80</v>
      </c>
      <c r="EA4" s="5"/>
      <c r="EB4" s="65">
        <f t="shared" ref="EB4:EB11" si="52">AVERAGE(DZ4,DX4,CX4)</f>
        <v>90.976206988120126</v>
      </c>
      <c r="EC4" s="68">
        <f t="shared" ref="EC4:EC11" si="53">BP4</f>
        <v>81.582218724591357</v>
      </c>
      <c r="ED4" s="5"/>
      <c r="EE4" s="62">
        <f t="shared" ref="EE4:EE11" si="54">AVERAGE(EB4,EB4,EC4)</f>
        <v>87.844877566943865</v>
      </c>
      <c r="EF4" s="62">
        <f>VLOOKUP(EE4,Sheet1!A$1:B$10,2)</f>
        <v>2</v>
      </c>
      <c r="EG4" s="5"/>
      <c r="EH4" s="7" t="s">
        <v>3</v>
      </c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</row>
    <row r="5" spans="1:174" s="7" customFormat="1">
      <c r="A5" s="7">
        <v>2015170331</v>
      </c>
      <c r="C5" s="7" t="s">
        <v>4</v>
      </c>
      <c r="D5" s="10">
        <v>72.5</v>
      </c>
      <c r="E5" s="5"/>
      <c r="F5" s="5">
        <v>10</v>
      </c>
      <c r="G5" s="5">
        <v>10</v>
      </c>
      <c r="H5" s="5">
        <v>10</v>
      </c>
      <c r="I5" s="6">
        <v>10</v>
      </c>
      <c r="J5" s="5">
        <v>8</v>
      </c>
      <c r="K5" s="5">
        <v>11.5</v>
      </c>
      <c r="M5" s="5"/>
      <c r="N5" s="5">
        <v>14</v>
      </c>
      <c r="O5" s="5">
        <v>11</v>
      </c>
      <c r="P5" s="5">
        <v>11</v>
      </c>
      <c r="Q5" s="5">
        <v>13</v>
      </c>
      <c r="R5" s="5"/>
      <c r="S5" s="5">
        <v>30</v>
      </c>
      <c r="T5" s="5">
        <v>44</v>
      </c>
      <c r="U5" s="5">
        <v>21.5</v>
      </c>
      <c r="V5" s="5">
        <v>26</v>
      </c>
      <c r="W5" s="5">
        <v>45</v>
      </c>
      <c r="X5" s="5">
        <v>53</v>
      </c>
      <c r="Y5" s="5">
        <v>32</v>
      </c>
      <c r="Z5" s="5">
        <v>52</v>
      </c>
      <c r="AC5" s="7" t="s">
        <v>4</v>
      </c>
      <c r="AE5" s="29">
        <f t="shared" si="0"/>
        <v>90.277777777777771</v>
      </c>
      <c r="AG5" s="5">
        <f t="shared" si="1"/>
        <v>100</v>
      </c>
      <c r="AH5" s="5">
        <f t="shared" si="2"/>
        <v>100</v>
      </c>
      <c r="AI5" s="5">
        <f t="shared" si="3"/>
        <v>100</v>
      </c>
      <c r="AJ5" s="5">
        <f t="shared" si="4"/>
        <v>100</v>
      </c>
      <c r="AK5" s="32">
        <f t="shared" si="5"/>
        <v>100</v>
      </c>
      <c r="AL5" s="32">
        <f t="shared" si="6"/>
        <v>88.333333333333343</v>
      </c>
      <c r="AM5" s="5">
        <f t="shared" si="7"/>
        <v>50</v>
      </c>
      <c r="AO5" s="30">
        <f t="shared" si="8"/>
        <v>91.19047619047619</v>
      </c>
      <c r="AQ5" s="5">
        <f t="shared" si="9"/>
        <v>100</v>
      </c>
      <c r="AR5" s="5">
        <f t="shared" si="10"/>
        <v>95.833333333333329</v>
      </c>
      <c r="AS5" s="5">
        <f t="shared" si="11"/>
        <v>100</v>
      </c>
      <c r="AT5" s="5">
        <f t="shared" si="12"/>
        <v>100</v>
      </c>
      <c r="AV5" s="22">
        <f t="shared" si="13"/>
        <v>98.958333333333329</v>
      </c>
      <c r="AW5" s="22">
        <f t="shared" si="14"/>
        <v>19.791666666666668</v>
      </c>
      <c r="AY5" s="32">
        <f t="shared" si="15"/>
        <v>91.666666666666671</v>
      </c>
      <c r="AZ5" s="32">
        <f t="shared" si="16"/>
        <v>86.666666666666657</v>
      </c>
      <c r="BA5" s="32">
        <f t="shared" si="17"/>
        <v>81.617647058823536</v>
      </c>
      <c r="BB5" s="32">
        <f t="shared" si="18"/>
        <v>81.617647058823536</v>
      </c>
      <c r="BC5" s="32">
        <f t="shared" si="19"/>
        <v>88.13559322033899</v>
      </c>
      <c r="BD5" s="32">
        <f t="shared" si="20"/>
        <v>95.689655172413794</v>
      </c>
      <c r="BE5" s="32">
        <f t="shared" si="21"/>
        <v>77.586206896551715</v>
      </c>
      <c r="BF5" s="32">
        <f t="shared" si="22"/>
        <v>95.614035087719287</v>
      </c>
      <c r="BH5" s="29">
        <f t="shared" si="23"/>
        <v>87.324264728500538</v>
      </c>
      <c r="BI5" s="22">
        <f t="shared" si="24"/>
        <v>43.662132364250269</v>
      </c>
      <c r="BK5" s="5">
        <v>93</v>
      </c>
      <c r="BL5" s="22">
        <f t="shared" si="25"/>
        <v>27.9</v>
      </c>
      <c r="BN5" s="30">
        <f t="shared" si="26"/>
        <v>91.353799030916932</v>
      </c>
      <c r="BP5" s="29">
        <f t="shared" si="27"/>
        <v>90.94068433305695</v>
      </c>
      <c r="BQ5" s="29">
        <f>VLOOKUP(BP5,Sheet1!A$1:B$10,2)</f>
        <v>1.75</v>
      </c>
      <c r="BS5" s="7" t="s">
        <v>4</v>
      </c>
      <c r="BT5" s="5">
        <v>10</v>
      </c>
      <c r="BU5" s="5">
        <v>10</v>
      </c>
      <c r="BV5" s="5">
        <v>10</v>
      </c>
      <c r="BW5" s="5">
        <v>10</v>
      </c>
      <c r="BX5" s="5">
        <v>10</v>
      </c>
      <c r="BY5" s="5">
        <v>10</v>
      </c>
      <c r="BZ5" s="5">
        <f t="shared" si="28"/>
        <v>50</v>
      </c>
      <c r="CB5" s="5">
        <v>10</v>
      </c>
      <c r="CC5" s="34">
        <v>11</v>
      </c>
      <c r="CD5" s="34">
        <v>9</v>
      </c>
      <c r="CE5" s="5">
        <v>7</v>
      </c>
      <c r="CF5" s="5">
        <v>6</v>
      </c>
      <c r="CG5" s="5"/>
      <c r="CH5" s="5">
        <v>20</v>
      </c>
      <c r="CI5" s="5"/>
      <c r="CJ5" s="5">
        <v>23</v>
      </c>
      <c r="CK5" s="5">
        <v>17</v>
      </c>
      <c r="CL5" s="5">
        <v>5</v>
      </c>
      <c r="CM5" s="5"/>
      <c r="CN5" s="5">
        <v>67</v>
      </c>
      <c r="CO5" s="5"/>
      <c r="CP5" s="5">
        <v>63</v>
      </c>
      <c r="CQ5" s="5">
        <v>64</v>
      </c>
      <c r="CR5" s="5">
        <v>57</v>
      </c>
      <c r="CS5" s="5">
        <v>100</v>
      </c>
      <c r="CU5" s="5">
        <v>80</v>
      </c>
      <c r="CW5" s="7" t="s">
        <v>4</v>
      </c>
      <c r="CX5" s="30">
        <f t="shared" si="29"/>
        <v>100</v>
      </c>
      <c r="CY5" s="5"/>
      <c r="CZ5" s="5">
        <f t="shared" si="30"/>
        <v>100</v>
      </c>
      <c r="DA5" s="5">
        <f t="shared" si="31"/>
        <v>100</v>
      </c>
      <c r="DB5" s="32">
        <f t="shared" si="32"/>
        <v>100</v>
      </c>
      <c r="DC5" s="5">
        <f t="shared" si="33"/>
        <v>100</v>
      </c>
      <c r="DD5" s="32">
        <f t="shared" si="34"/>
        <v>92.857142857142861</v>
      </c>
      <c r="DE5" s="22">
        <f t="shared" si="35"/>
        <v>98.571428571428584</v>
      </c>
      <c r="DF5" s="32">
        <f t="shared" si="36"/>
        <v>19.714285714285719</v>
      </c>
      <c r="DG5" s="5"/>
      <c r="DH5" s="32">
        <f t="shared" si="37"/>
        <v>76.315789473684205</v>
      </c>
      <c r="DI5" s="32">
        <f t="shared" si="38"/>
        <v>50</v>
      </c>
      <c r="DJ5" s="32">
        <f t="shared" si="39"/>
        <v>88.333333333333343</v>
      </c>
      <c r="DK5" s="32">
        <f t="shared" si="40"/>
        <v>82.692307692307693</v>
      </c>
      <c r="DL5" s="5">
        <f t="shared" si="41"/>
        <v>100</v>
      </c>
      <c r="DM5" s="32">
        <f t="shared" si="42"/>
        <v>91.875</v>
      </c>
      <c r="DN5" s="32">
        <f t="shared" si="43"/>
        <v>50</v>
      </c>
      <c r="DO5" s="32">
        <f t="shared" si="44"/>
        <v>95</v>
      </c>
      <c r="DP5" s="32">
        <f t="shared" si="45"/>
        <v>92.666666666666671</v>
      </c>
      <c r="DQ5" s="32">
        <f t="shared" si="46"/>
        <v>93.84615384615384</v>
      </c>
      <c r="DR5" s="32">
        <f t="shared" si="47"/>
        <v>82.072925101214565</v>
      </c>
      <c r="DS5" s="22">
        <f t="shared" si="48"/>
        <v>41.036462550607283</v>
      </c>
      <c r="DT5" s="5"/>
      <c r="DU5" s="5">
        <v>95</v>
      </c>
      <c r="DV5" s="5">
        <f t="shared" si="49"/>
        <v>28.5</v>
      </c>
      <c r="DW5" s="5"/>
      <c r="DX5" s="30">
        <f t="shared" si="50"/>
        <v>89.250748264893005</v>
      </c>
      <c r="DY5" s="5"/>
      <c r="DZ5" s="30">
        <f t="shared" si="51"/>
        <v>80</v>
      </c>
      <c r="EA5" s="5"/>
      <c r="EB5" s="65">
        <f t="shared" si="52"/>
        <v>89.750249421630997</v>
      </c>
      <c r="EC5" s="68">
        <f t="shared" si="53"/>
        <v>90.94068433305695</v>
      </c>
      <c r="ED5" s="5"/>
      <c r="EE5" s="62">
        <f t="shared" si="54"/>
        <v>90.147061058772977</v>
      </c>
      <c r="EF5" s="62">
        <f>VLOOKUP(EE5,Sheet1!A$1:B$10,2)</f>
        <v>1.75</v>
      </c>
      <c r="EG5" s="5"/>
      <c r="EH5" s="7" t="s">
        <v>4</v>
      </c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</row>
    <row r="6" spans="1:174" s="7" customFormat="1">
      <c r="A6" s="7">
        <v>2015178411</v>
      </c>
      <c r="C6" s="7" t="s">
        <v>5</v>
      </c>
      <c r="D6" s="10">
        <v>29</v>
      </c>
      <c r="E6" s="5"/>
      <c r="F6" s="5">
        <v>10</v>
      </c>
      <c r="G6" s="5">
        <v>10</v>
      </c>
      <c r="H6" s="5">
        <v>10</v>
      </c>
      <c r="I6" s="5">
        <v>10</v>
      </c>
      <c r="J6" s="5">
        <v>3</v>
      </c>
      <c r="K6" s="5">
        <v>6</v>
      </c>
      <c r="L6" s="5">
        <v>3.5</v>
      </c>
      <c r="M6" s="5"/>
      <c r="N6" s="5">
        <v>14</v>
      </c>
      <c r="O6" s="5">
        <v>11</v>
      </c>
      <c r="P6" s="5">
        <v>11</v>
      </c>
      <c r="Q6" s="5">
        <v>13</v>
      </c>
      <c r="R6" s="5"/>
      <c r="S6" s="5">
        <v>23.5</v>
      </c>
      <c r="T6" s="5">
        <v>43</v>
      </c>
      <c r="U6" s="5">
        <v>25.5</v>
      </c>
      <c r="V6" s="5">
        <v>30</v>
      </c>
      <c r="W6" s="5">
        <v>44</v>
      </c>
      <c r="X6" s="5">
        <v>55</v>
      </c>
      <c r="Y6" s="5">
        <v>43.5</v>
      </c>
      <c r="Z6" s="5">
        <v>57</v>
      </c>
      <c r="AC6" s="7" t="s">
        <v>5</v>
      </c>
      <c r="AE6" s="29">
        <f t="shared" si="0"/>
        <v>66.111111111111114</v>
      </c>
      <c r="AG6" s="5">
        <f t="shared" si="1"/>
        <v>100</v>
      </c>
      <c r="AH6" s="5">
        <f t="shared" si="2"/>
        <v>100</v>
      </c>
      <c r="AI6" s="5">
        <f t="shared" si="3"/>
        <v>100</v>
      </c>
      <c r="AJ6" s="5">
        <f t="shared" si="4"/>
        <v>100</v>
      </c>
      <c r="AK6" s="32">
        <f t="shared" si="5"/>
        <v>68.75</v>
      </c>
      <c r="AL6" s="32">
        <f t="shared" si="6"/>
        <v>70</v>
      </c>
      <c r="AM6" s="5">
        <f t="shared" si="7"/>
        <v>85</v>
      </c>
      <c r="AO6" s="30">
        <f t="shared" si="8"/>
        <v>89.107142857142861</v>
      </c>
      <c r="AQ6" s="5">
        <f t="shared" si="9"/>
        <v>100</v>
      </c>
      <c r="AR6" s="5">
        <f t="shared" si="10"/>
        <v>95.833333333333329</v>
      </c>
      <c r="AS6" s="5">
        <f t="shared" si="11"/>
        <v>100</v>
      </c>
      <c r="AT6" s="5">
        <f t="shared" si="12"/>
        <v>100</v>
      </c>
      <c r="AV6" s="22">
        <f t="shared" si="13"/>
        <v>98.958333333333329</v>
      </c>
      <c r="AW6" s="22">
        <f t="shared" si="14"/>
        <v>19.791666666666668</v>
      </c>
      <c r="AY6" s="32">
        <f t="shared" si="15"/>
        <v>82.638888888888886</v>
      </c>
      <c r="AZ6" s="32">
        <f t="shared" si="16"/>
        <v>85.833333333333343</v>
      </c>
      <c r="BA6" s="32">
        <f t="shared" si="17"/>
        <v>87.5</v>
      </c>
      <c r="BB6" s="32">
        <f t="shared" si="18"/>
        <v>87.5</v>
      </c>
      <c r="BC6" s="32">
        <f t="shared" si="19"/>
        <v>87.288135593220346</v>
      </c>
      <c r="BD6" s="32">
        <f t="shared" si="20"/>
        <v>97.413793103448285</v>
      </c>
      <c r="BE6" s="32">
        <f t="shared" si="21"/>
        <v>87.5</v>
      </c>
      <c r="BF6" s="32">
        <f t="shared" si="22"/>
        <v>100</v>
      </c>
      <c r="BH6" s="29">
        <f t="shared" si="23"/>
        <v>89.459268864861357</v>
      </c>
      <c r="BI6" s="22">
        <f t="shared" si="24"/>
        <v>44.729634432430679</v>
      </c>
      <c r="BK6" s="5">
        <v>95</v>
      </c>
      <c r="BL6" s="22">
        <f t="shared" si="25"/>
        <v>28.5</v>
      </c>
      <c r="BN6" s="30">
        <f t="shared" si="26"/>
        <v>93.021301099097357</v>
      </c>
      <c r="BP6" s="29">
        <f t="shared" si="27"/>
        <v>82.746518355783778</v>
      </c>
      <c r="BQ6" s="29">
        <f>VLOOKUP(BP6,Sheet1!A$1:B$10,2)</f>
        <v>2.25</v>
      </c>
      <c r="BS6" s="7" t="s">
        <v>5</v>
      </c>
      <c r="BT6" s="5">
        <v>10</v>
      </c>
      <c r="BU6" s="5">
        <v>10</v>
      </c>
      <c r="BV6" s="5">
        <v>10</v>
      </c>
      <c r="BW6" s="5">
        <v>10</v>
      </c>
      <c r="BX6" s="5">
        <v>10</v>
      </c>
      <c r="BY6" s="5">
        <v>10</v>
      </c>
      <c r="BZ6" s="5">
        <f t="shared" si="28"/>
        <v>50</v>
      </c>
      <c r="CB6" s="5">
        <v>10</v>
      </c>
      <c r="CC6" s="34">
        <v>11</v>
      </c>
      <c r="CD6" s="34">
        <v>8</v>
      </c>
      <c r="CE6" s="5">
        <v>7</v>
      </c>
      <c r="CF6" s="5">
        <v>6</v>
      </c>
      <c r="CG6" s="5"/>
      <c r="CH6" s="5">
        <v>20</v>
      </c>
      <c r="CI6" s="5">
        <v>26</v>
      </c>
      <c r="CJ6" s="5">
        <v>23</v>
      </c>
      <c r="CK6" s="5">
        <v>17</v>
      </c>
      <c r="CL6" s="5">
        <v>5</v>
      </c>
      <c r="CM6" s="5"/>
      <c r="CN6" s="5">
        <v>67</v>
      </c>
      <c r="CO6" s="5">
        <v>70</v>
      </c>
      <c r="CP6" s="5">
        <v>62</v>
      </c>
      <c r="CQ6" s="5">
        <v>58</v>
      </c>
      <c r="CR6" s="5">
        <v>35</v>
      </c>
      <c r="CS6" s="5">
        <v>100</v>
      </c>
      <c r="CU6" s="5">
        <v>85</v>
      </c>
      <c r="CW6" s="7" t="s">
        <v>5</v>
      </c>
      <c r="CX6" s="30">
        <f t="shared" si="29"/>
        <v>100</v>
      </c>
      <c r="CY6" s="5"/>
      <c r="CZ6" s="5">
        <f t="shared" si="30"/>
        <v>100</v>
      </c>
      <c r="DA6" s="5">
        <f t="shared" si="31"/>
        <v>100</v>
      </c>
      <c r="DB6" s="32">
        <f t="shared" si="32"/>
        <v>94.444444444444443</v>
      </c>
      <c r="DC6" s="5">
        <f t="shared" si="33"/>
        <v>100</v>
      </c>
      <c r="DD6" s="32">
        <f t="shared" si="34"/>
        <v>92.857142857142861</v>
      </c>
      <c r="DE6" s="22">
        <f t="shared" si="35"/>
        <v>97.460317460317469</v>
      </c>
      <c r="DF6" s="32">
        <f t="shared" si="36"/>
        <v>19.492063492063494</v>
      </c>
      <c r="DG6" s="5"/>
      <c r="DH6" s="32">
        <f t="shared" si="37"/>
        <v>76.315789473684205</v>
      </c>
      <c r="DI6" s="32">
        <f t="shared" si="38"/>
        <v>76.530612244897952</v>
      </c>
      <c r="DJ6" s="32">
        <f t="shared" si="39"/>
        <v>88.333333333333343</v>
      </c>
      <c r="DK6" s="32">
        <f t="shared" si="40"/>
        <v>82.692307692307693</v>
      </c>
      <c r="DL6" s="5">
        <f t="shared" si="41"/>
        <v>100</v>
      </c>
      <c r="DM6" s="32">
        <f t="shared" si="42"/>
        <v>91.875</v>
      </c>
      <c r="DN6" s="32">
        <f t="shared" si="43"/>
        <v>90.697674418604649</v>
      </c>
      <c r="DO6" s="32">
        <f t="shared" si="44"/>
        <v>94.285714285714278</v>
      </c>
      <c r="DP6" s="32">
        <f t="shared" si="45"/>
        <v>88.666666666666657</v>
      </c>
      <c r="DQ6" s="32">
        <f t="shared" si="46"/>
        <v>76.92307692307692</v>
      </c>
      <c r="DR6" s="32">
        <f t="shared" si="47"/>
        <v>86.632017503828564</v>
      </c>
      <c r="DS6" s="22">
        <f t="shared" si="48"/>
        <v>43.316008751914282</v>
      </c>
      <c r="DT6" s="5"/>
      <c r="DU6" s="5">
        <v>95</v>
      </c>
      <c r="DV6" s="5">
        <f t="shared" si="49"/>
        <v>28.5</v>
      </c>
      <c r="DW6" s="5"/>
      <c r="DX6" s="30">
        <f t="shared" si="50"/>
        <v>91.308072243977776</v>
      </c>
      <c r="DY6" s="5"/>
      <c r="DZ6" s="30">
        <f t="shared" si="51"/>
        <v>85</v>
      </c>
      <c r="EA6" s="5"/>
      <c r="EB6" s="65">
        <f t="shared" si="52"/>
        <v>92.102690747992597</v>
      </c>
      <c r="EC6" s="68">
        <f t="shared" si="53"/>
        <v>82.746518355783778</v>
      </c>
      <c r="ED6" s="5"/>
      <c r="EE6" s="62">
        <f t="shared" si="54"/>
        <v>88.983966617256328</v>
      </c>
      <c r="EF6" s="62">
        <f>VLOOKUP(EE6,Sheet1!A$1:B$10,2)</f>
        <v>1.75</v>
      </c>
      <c r="EG6" s="5"/>
      <c r="EH6" s="7" t="s">
        <v>5</v>
      </c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</row>
    <row r="7" spans="1:174" s="7" customFormat="1">
      <c r="A7" s="7">
        <v>2014167291</v>
      </c>
      <c r="C7" s="7" t="s">
        <v>6</v>
      </c>
      <c r="D7" s="10">
        <v>55</v>
      </c>
      <c r="E7" s="5"/>
      <c r="F7" s="5">
        <v>10</v>
      </c>
      <c r="G7" s="5">
        <v>10</v>
      </c>
      <c r="H7" s="5">
        <v>10</v>
      </c>
      <c r="I7" s="5">
        <v>10</v>
      </c>
      <c r="J7" s="5">
        <v>3.5</v>
      </c>
      <c r="K7" s="5">
        <v>4.5</v>
      </c>
      <c r="L7" s="5">
        <v>5</v>
      </c>
      <c r="M7" s="5"/>
      <c r="N7" s="5">
        <v>14</v>
      </c>
      <c r="O7" s="5">
        <v>10</v>
      </c>
      <c r="P7" s="5">
        <v>11</v>
      </c>
      <c r="Q7" s="5">
        <v>13</v>
      </c>
      <c r="R7" s="5"/>
      <c r="S7" s="5">
        <v>29.5</v>
      </c>
      <c r="T7" s="5">
        <v>53</v>
      </c>
      <c r="U7" s="5">
        <v>19.5</v>
      </c>
      <c r="V7" s="5">
        <v>29</v>
      </c>
      <c r="W7" s="5">
        <v>45</v>
      </c>
      <c r="X7" s="5">
        <v>53</v>
      </c>
      <c r="Y7" s="5">
        <v>46</v>
      </c>
      <c r="Z7" s="5">
        <v>57</v>
      </c>
      <c r="AC7" s="7" t="s">
        <v>6</v>
      </c>
      <c r="AE7" s="29">
        <f t="shared" si="0"/>
        <v>80.555555555555557</v>
      </c>
      <c r="AG7" s="5">
        <f t="shared" si="1"/>
        <v>100</v>
      </c>
      <c r="AH7" s="5">
        <f t="shared" si="2"/>
        <v>100</v>
      </c>
      <c r="AI7" s="5">
        <f t="shared" si="3"/>
        <v>100</v>
      </c>
      <c r="AJ7" s="5">
        <f t="shared" si="4"/>
        <v>100</v>
      </c>
      <c r="AK7" s="32">
        <f t="shared" si="5"/>
        <v>71.875</v>
      </c>
      <c r="AL7" s="32">
        <f t="shared" si="6"/>
        <v>65</v>
      </c>
      <c r="AM7" s="5">
        <f t="shared" si="7"/>
        <v>100</v>
      </c>
      <c r="AO7" s="30">
        <f t="shared" si="8"/>
        <v>90.982142857142861</v>
      </c>
      <c r="AQ7" s="5">
        <f t="shared" si="9"/>
        <v>100</v>
      </c>
      <c r="AR7" s="5">
        <f t="shared" si="10"/>
        <v>91.666666666666671</v>
      </c>
      <c r="AS7" s="5">
        <f t="shared" si="11"/>
        <v>100</v>
      </c>
      <c r="AT7" s="5">
        <f t="shared" si="12"/>
        <v>100</v>
      </c>
      <c r="AV7" s="22">
        <f t="shared" si="13"/>
        <v>97.916666666666671</v>
      </c>
      <c r="AW7" s="22">
        <f t="shared" si="14"/>
        <v>19.583333333333336</v>
      </c>
      <c r="AY7" s="32">
        <f t="shared" si="15"/>
        <v>90.972222222222229</v>
      </c>
      <c r="AZ7" s="32">
        <f t="shared" si="16"/>
        <v>94.166666666666657</v>
      </c>
      <c r="BA7" s="32">
        <f t="shared" si="17"/>
        <v>78.67647058823529</v>
      </c>
      <c r="BB7" s="32">
        <f t="shared" si="18"/>
        <v>78.67647058823529</v>
      </c>
      <c r="BC7" s="32">
        <f t="shared" si="19"/>
        <v>88.13559322033899</v>
      </c>
      <c r="BD7" s="32">
        <f t="shared" si="20"/>
        <v>95.689655172413794</v>
      </c>
      <c r="BE7" s="32">
        <f t="shared" si="21"/>
        <v>89.65517241379311</v>
      </c>
      <c r="BF7" s="32">
        <f t="shared" si="22"/>
        <v>100</v>
      </c>
      <c r="BH7" s="29">
        <f t="shared" si="23"/>
        <v>89.496531358988179</v>
      </c>
      <c r="BI7" s="22">
        <f t="shared" si="24"/>
        <v>44.748265679494089</v>
      </c>
      <c r="BK7" s="5">
        <v>95</v>
      </c>
      <c r="BL7" s="22">
        <f t="shared" si="25"/>
        <v>28.5</v>
      </c>
      <c r="BN7" s="30">
        <f t="shared" si="26"/>
        <v>92.831599012827439</v>
      </c>
      <c r="BP7" s="29">
        <f t="shared" si="27"/>
        <v>88.123099141841962</v>
      </c>
      <c r="BQ7" s="29">
        <f>VLOOKUP(BP7,Sheet1!A$1:B$10,2)</f>
        <v>2</v>
      </c>
      <c r="BS7" s="7" t="s">
        <v>6</v>
      </c>
      <c r="BT7" s="5">
        <v>8</v>
      </c>
      <c r="BU7" s="5">
        <v>10</v>
      </c>
      <c r="BV7" s="5">
        <v>10</v>
      </c>
      <c r="BW7" s="5"/>
      <c r="BX7" s="5">
        <v>10</v>
      </c>
      <c r="BY7" s="5">
        <v>10</v>
      </c>
      <c r="BZ7" s="5">
        <f t="shared" si="28"/>
        <v>38</v>
      </c>
      <c r="CB7" s="5">
        <v>10</v>
      </c>
      <c r="CC7" s="34">
        <v>11</v>
      </c>
      <c r="CD7" s="34">
        <v>9</v>
      </c>
      <c r="CE7" s="5">
        <v>7</v>
      </c>
      <c r="CF7" s="5">
        <v>6</v>
      </c>
      <c r="CG7" s="5"/>
      <c r="CH7" s="5">
        <v>20</v>
      </c>
      <c r="CI7" s="5"/>
      <c r="CJ7" s="5">
        <v>23</v>
      </c>
      <c r="CK7" s="5">
        <v>17</v>
      </c>
      <c r="CL7" s="5">
        <v>5</v>
      </c>
      <c r="CM7" s="5"/>
      <c r="CN7" s="5">
        <v>64</v>
      </c>
      <c r="CO7" s="5"/>
      <c r="CP7" s="5">
        <v>60</v>
      </c>
      <c r="CQ7" s="5">
        <v>52</v>
      </c>
      <c r="CR7" s="5">
        <v>47</v>
      </c>
      <c r="CS7" s="5">
        <v>100</v>
      </c>
      <c r="CU7" s="5">
        <v>87</v>
      </c>
      <c r="CW7" s="7" t="s">
        <v>6</v>
      </c>
      <c r="CX7" s="30">
        <f t="shared" si="29"/>
        <v>88</v>
      </c>
      <c r="CY7" s="5"/>
      <c r="CZ7" s="5">
        <f t="shared" si="30"/>
        <v>100</v>
      </c>
      <c r="DA7" s="5">
        <f t="shared" si="31"/>
        <v>100</v>
      </c>
      <c r="DB7" s="32">
        <f t="shared" si="32"/>
        <v>100</v>
      </c>
      <c r="DC7" s="5">
        <f t="shared" si="33"/>
        <v>100</v>
      </c>
      <c r="DD7" s="32">
        <f t="shared" si="34"/>
        <v>92.857142857142861</v>
      </c>
      <c r="DE7" s="22">
        <f t="shared" si="35"/>
        <v>98.571428571428584</v>
      </c>
      <c r="DF7" s="32">
        <f t="shared" si="36"/>
        <v>19.714285714285719</v>
      </c>
      <c r="DG7" s="5"/>
      <c r="DH7" s="32">
        <f t="shared" si="37"/>
        <v>76.315789473684205</v>
      </c>
      <c r="DI7" s="32">
        <f t="shared" si="38"/>
        <v>50</v>
      </c>
      <c r="DJ7" s="32">
        <f t="shared" si="39"/>
        <v>88.333333333333343</v>
      </c>
      <c r="DK7" s="32">
        <f t="shared" si="40"/>
        <v>82.692307692307693</v>
      </c>
      <c r="DL7" s="5">
        <f t="shared" si="41"/>
        <v>100</v>
      </c>
      <c r="DM7" s="32">
        <f t="shared" si="42"/>
        <v>90</v>
      </c>
      <c r="DN7" s="32">
        <f t="shared" si="43"/>
        <v>50</v>
      </c>
      <c r="DO7" s="32">
        <f t="shared" si="44"/>
        <v>92.857142857142861</v>
      </c>
      <c r="DP7" s="32">
        <f t="shared" si="45"/>
        <v>84.666666666666671</v>
      </c>
      <c r="DQ7" s="32">
        <f t="shared" si="46"/>
        <v>86.15384615384616</v>
      </c>
      <c r="DR7" s="32">
        <f t="shared" si="47"/>
        <v>80.101908617698101</v>
      </c>
      <c r="DS7" s="22">
        <f t="shared" si="48"/>
        <v>40.05095430884905</v>
      </c>
      <c r="DT7" s="5"/>
      <c r="DU7" s="5">
        <v>95</v>
      </c>
      <c r="DV7" s="5">
        <f t="shared" si="49"/>
        <v>28.5</v>
      </c>
      <c r="DW7" s="5"/>
      <c r="DX7" s="30">
        <f t="shared" si="50"/>
        <v>88.265240023134766</v>
      </c>
      <c r="DY7" s="5"/>
      <c r="DZ7" s="30">
        <f t="shared" si="51"/>
        <v>87</v>
      </c>
      <c r="EA7" s="5"/>
      <c r="EB7" s="65">
        <f t="shared" si="52"/>
        <v>87.755080007711584</v>
      </c>
      <c r="EC7" s="68">
        <f t="shared" si="53"/>
        <v>88.123099141841962</v>
      </c>
      <c r="ED7" s="5"/>
      <c r="EE7" s="62">
        <f t="shared" si="54"/>
        <v>87.87775305242171</v>
      </c>
      <c r="EF7" s="62">
        <f>VLOOKUP(EE7,Sheet1!A$1:B$10,2)</f>
        <v>2</v>
      </c>
      <c r="EG7" s="5"/>
      <c r="EH7" s="7" t="s">
        <v>6</v>
      </c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</row>
    <row r="8" spans="1:174" s="7" customFormat="1">
      <c r="A8" s="7">
        <v>2015173301</v>
      </c>
      <c r="C8" s="7" t="s">
        <v>7</v>
      </c>
      <c r="D8" s="10">
        <v>50</v>
      </c>
      <c r="E8" s="5"/>
      <c r="F8" s="5">
        <v>10</v>
      </c>
      <c r="G8" s="5">
        <v>10</v>
      </c>
      <c r="H8" s="5">
        <v>10</v>
      </c>
      <c r="I8" s="6">
        <v>10</v>
      </c>
      <c r="J8" s="5">
        <v>3.5</v>
      </c>
      <c r="K8" s="5">
        <v>12</v>
      </c>
      <c r="L8" s="5">
        <v>5</v>
      </c>
      <c r="M8" s="5"/>
      <c r="N8" s="5">
        <v>13.5</v>
      </c>
      <c r="O8" s="5">
        <v>9</v>
      </c>
      <c r="P8" s="5">
        <v>11</v>
      </c>
      <c r="Q8" s="5">
        <v>11</v>
      </c>
      <c r="R8" s="5"/>
      <c r="S8" s="5">
        <v>23.5</v>
      </c>
      <c r="T8" s="5">
        <v>43</v>
      </c>
      <c r="U8" s="5">
        <v>25.5</v>
      </c>
      <c r="V8" s="5">
        <v>30</v>
      </c>
      <c r="W8" s="5">
        <v>44</v>
      </c>
      <c r="X8" s="5">
        <v>55</v>
      </c>
      <c r="Y8" s="5">
        <v>43.5</v>
      </c>
      <c r="Z8" s="5">
        <v>57</v>
      </c>
      <c r="AC8" s="7" t="s">
        <v>7</v>
      </c>
      <c r="AE8" s="29">
        <f t="shared" si="0"/>
        <v>77.777777777777771</v>
      </c>
      <c r="AG8" s="5">
        <f t="shared" si="1"/>
        <v>100</v>
      </c>
      <c r="AH8" s="5">
        <f t="shared" si="2"/>
        <v>100</v>
      </c>
      <c r="AI8" s="5">
        <f t="shared" si="3"/>
        <v>100</v>
      </c>
      <c r="AJ8" s="5">
        <f t="shared" si="4"/>
        <v>100</v>
      </c>
      <c r="AK8" s="32">
        <f t="shared" si="5"/>
        <v>71.875</v>
      </c>
      <c r="AL8" s="32">
        <f t="shared" si="6"/>
        <v>90</v>
      </c>
      <c r="AM8" s="5">
        <f t="shared" si="7"/>
        <v>100</v>
      </c>
      <c r="AO8" s="30">
        <f t="shared" si="8"/>
        <v>94.553571428571431</v>
      </c>
      <c r="AQ8" s="32">
        <f t="shared" si="9"/>
        <v>98.214285714285722</v>
      </c>
      <c r="AR8" s="32">
        <f t="shared" si="10"/>
        <v>87.5</v>
      </c>
      <c r="AS8" s="32">
        <f t="shared" si="11"/>
        <v>100</v>
      </c>
      <c r="AT8" s="32">
        <f t="shared" si="12"/>
        <v>92.307692307692307</v>
      </c>
      <c r="AV8" s="22">
        <f t="shared" si="13"/>
        <v>94.505494505494511</v>
      </c>
      <c r="AW8" s="22">
        <f t="shared" si="14"/>
        <v>18.901098901098901</v>
      </c>
      <c r="AY8" s="32">
        <f t="shared" si="15"/>
        <v>82.638888888888886</v>
      </c>
      <c r="AZ8" s="32">
        <f t="shared" si="16"/>
        <v>85.833333333333343</v>
      </c>
      <c r="BA8" s="32">
        <f t="shared" si="17"/>
        <v>87.5</v>
      </c>
      <c r="BB8" s="32">
        <f t="shared" si="18"/>
        <v>87.5</v>
      </c>
      <c r="BC8" s="32">
        <f t="shared" si="19"/>
        <v>87.288135593220346</v>
      </c>
      <c r="BD8" s="32">
        <f t="shared" si="20"/>
        <v>97.413793103448285</v>
      </c>
      <c r="BE8" s="32">
        <f t="shared" si="21"/>
        <v>87.5</v>
      </c>
      <c r="BF8" s="32">
        <f t="shared" si="22"/>
        <v>100</v>
      </c>
      <c r="BH8" s="29">
        <f t="shared" si="23"/>
        <v>89.459268864861357</v>
      </c>
      <c r="BI8" s="22">
        <f t="shared" si="24"/>
        <v>44.729634432430679</v>
      </c>
      <c r="BK8" s="5">
        <v>95</v>
      </c>
      <c r="BL8" s="22">
        <f t="shared" si="25"/>
        <v>28.5</v>
      </c>
      <c r="BN8" s="30">
        <f t="shared" si="26"/>
        <v>92.130733333529591</v>
      </c>
      <c r="BP8" s="29">
        <f t="shared" si="27"/>
        <v>88.154027513292931</v>
      </c>
      <c r="BQ8" s="29">
        <f>VLOOKUP(BP8,Sheet1!A$1:B$10,2)</f>
        <v>2</v>
      </c>
      <c r="BS8" s="7" t="s">
        <v>101</v>
      </c>
      <c r="BT8" s="5">
        <v>7</v>
      </c>
      <c r="BU8" s="5">
        <v>10</v>
      </c>
      <c r="BV8" s="5">
        <v>10</v>
      </c>
      <c r="BW8" s="5">
        <v>10</v>
      </c>
      <c r="BX8" s="5">
        <v>10</v>
      </c>
      <c r="BY8" s="5">
        <v>10</v>
      </c>
      <c r="BZ8" s="5">
        <f t="shared" si="28"/>
        <v>47</v>
      </c>
      <c r="CB8" s="5">
        <v>7</v>
      </c>
      <c r="CC8" s="34">
        <v>8</v>
      </c>
      <c r="CD8" s="34">
        <v>7</v>
      </c>
      <c r="CE8" s="5"/>
      <c r="CF8" s="5">
        <v>6</v>
      </c>
      <c r="CG8" s="5"/>
      <c r="CH8" s="5">
        <v>20</v>
      </c>
      <c r="CI8" s="5">
        <v>26</v>
      </c>
      <c r="CJ8" s="5">
        <v>23</v>
      </c>
      <c r="CK8" s="5">
        <v>17</v>
      </c>
      <c r="CL8" s="5">
        <v>5</v>
      </c>
      <c r="CM8" s="5"/>
      <c r="CN8" s="5">
        <v>67</v>
      </c>
      <c r="CO8" s="5">
        <v>70</v>
      </c>
      <c r="CP8" s="5">
        <v>62</v>
      </c>
      <c r="CQ8" s="5"/>
      <c r="CR8" s="5">
        <v>35</v>
      </c>
      <c r="CS8" s="5">
        <v>100</v>
      </c>
      <c r="CU8" s="5">
        <v>85</v>
      </c>
      <c r="CW8" s="7" t="s">
        <v>101</v>
      </c>
      <c r="CX8" s="30">
        <f t="shared" si="29"/>
        <v>97</v>
      </c>
      <c r="CY8" s="5"/>
      <c r="CZ8" s="5">
        <f t="shared" si="30"/>
        <v>85</v>
      </c>
      <c r="DA8" s="5">
        <f t="shared" si="31"/>
        <v>86.363636363636374</v>
      </c>
      <c r="DB8" s="32">
        <f t="shared" si="32"/>
        <v>88.888888888888886</v>
      </c>
      <c r="DC8" s="5">
        <f t="shared" si="33"/>
        <v>50</v>
      </c>
      <c r="DD8" s="32">
        <f t="shared" si="34"/>
        <v>92.857142857142861</v>
      </c>
      <c r="DE8" s="22">
        <f t="shared" si="35"/>
        <v>80.621933621933636</v>
      </c>
      <c r="DF8" s="32">
        <f t="shared" si="36"/>
        <v>16.124386724386728</v>
      </c>
      <c r="DG8" s="5"/>
      <c r="DH8" s="32">
        <f t="shared" si="37"/>
        <v>76.315789473684205</v>
      </c>
      <c r="DI8" s="32">
        <f t="shared" si="38"/>
        <v>76.530612244897952</v>
      </c>
      <c r="DJ8" s="32">
        <f t="shared" si="39"/>
        <v>88.333333333333343</v>
      </c>
      <c r="DK8" s="32">
        <f t="shared" si="40"/>
        <v>82.692307692307693</v>
      </c>
      <c r="DL8" s="5">
        <f t="shared" si="41"/>
        <v>100</v>
      </c>
      <c r="DM8" s="32">
        <f t="shared" si="42"/>
        <v>91.875</v>
      </c>
      <c r="DN8" s="32">
        <f t="shared" si="43"/>
        <v>90.697674418604649</v>
      </c>
      <c r="DO8" s="32">
        <f t="shared" si="44"/>
        <v>94.285714285714278</v>
      </c>
      <c r="DP8" s="32">
        <f t="shared" si="45"/>
        <v>50</v>
      </c>
      <c r="DQ8" s="32">
        <f t="shared" si="46"/>
        <v>76.92307692307692</v>
      </c>
      <c r="DR8" s="32">
        <f t="shared" si="47"/>
        <v>82.76535083716189</v>
      </c>
      <c r="DS8" s="22">
        <f t="shared" si="48"/>
        <v>41.382675418580945</v>
      </c>
      <c r="DT8" s="5"/>
      <c r="DU8" s="5">
        <v>95</v>
      </c>
      <c r="DV8" s="5">
        <f t="shared" si="49"/>
        <v>28.5</v>
      </c>
      <c r="DW8" s="5"/>
      <c r="DX8" s="30">
        <f t="shared" si="50"/>
        <v>86.007062142967669</v>
      </c>
      <c r="DY8" s="5"/>
      <c r="DZ8" s="30">
        <f t="shared" si="51"/>
        <v>85</v>
      </c>
      <c r="EA8" s="5"/>
      <c r="EB8" s="65">
        <f t="shared" si="52"/>
        <v>89.335687380989228</v>
      </c>
      <c r="EC8" s="68">
        <f t="shared" si="53"/>
        <v>88.154027513292931</v>
      </c>
      <c r="ED8" s="5"/>
      <c r="EE8" s="62">
        <f t="shared" si="54"/>
        <v>88.941800758423781</v>
      </c>
      <c r="EF8" s="62">
        <f>VLOOKUP(EE8,Sheet1!A$1:B$10,2)</f>
        <v>1.75</v>
      </c>
      <c r="EG8" s="5"/>
      <c r="EH8" s="7" t="s">
        <v>7</v>
      </c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</row>
    <row r="9" spans="1:174" s="7" customFormat="1">
      <c r="A9" s="7">
        <v>2015173621</v>
      </c>
      <c r="C9" s="7" t="s">
        <v>8</v>
      </c>
      <c r="D9" s="10">
        <v>49</v>
      </c>
      <c r="E9" s="5"/>
      <c r="F9" s="5">
        <v>10</v>
      </c>
      <c r="G9" s="5">
        <v>10</v>
      </c>
      <c r="H9" s="5">
        <v>8</v>
      </c>
      <c r="I9" s="6">
        <v>9</v>
      </c>
      <c r="J9" s="5">
        <v>6.5</v>
      </c>
      <c r="M9" s="5"/>
      <c r="N9" s="5">
        <v>12</v>
      </c>
      <c r="O9" s="5">
        <v>8</v>
      </c>
      <c r="Q9" s="5">
        <v>13</v>
      </c>
      <c r="R9" s="5"/>
      <c r="S9" s="5">
        <v>30</v>
      </c>
      <c r="T9" s="5">
        <v>44</v>
      </c>
      <c r="U9" s="5">
        <v>21.5</v>
      </c>
      <c r="V9" s="5">
        <v>26</v>
      </c>
      <c r="W9" s="5">
        <v>45</v>
      </c>
      <c r="X9" s="5">
        <v>53</v>
      </c>
      <c r="Y9" s="5">
        <v>32</v>
      </c>
      <c r="Z9" s="5">
        <v>52</v>
      </c>
      <c r="AC9" s="7" t="s">
        <v>8</v>
      </c>
      <c r="AE9" s="29">
        <f t="shared" si="0"/>
        <v>77.222222222222229</v>
      </c>
      <c r="AG9" s="5">
        <f t="shared" si="1"/>
        <v>100</v>
      </c>
      <c r="AH9" s="5">
        <f t="shared" si="2"/>
        <v>100</v>
      </c>
      <c r="AI9" s="5">
        <f t="shared" si="3"/>
        <v>90</v>
      </c>
      <c r="AJ9" s="5">
        <f t="shared" si="4"/>
        <v>95</v>
      </c>
      <c r="AK9" s="32">
        <f t="shared" si="5"/>
        <v>90.625</v>
      </c>
      <c r="AL9" s="32">
        <f t="shared" si="6"/>
        <v>50</v>
      </c>
      <c r="AM9" s="5">
        <f t="shared" si="7"/>
        <v>50</v>
      </c>
      <c r="AO9" s="30">
        <f t="shared" si="8"/>
        <v>82.232142857142861</v>
      </c>
      <c r="AQ9" s="32">
        <f t="shared" si="9"/>
        <v>92.857142857142861</v>
      </c>
      <c r="AR9" s="32">
        <f t="shared" si="10"/>
        <v>83.333333333333329</v>
      </c>
      <c r="AS9" s="32">
        <f t="shared" si="11"/>
        <v>50</v>
      </c>
      <c r="AT9" s="32">
        <f t="shared" si="12"/>
        <v>100</v>
      </c>
      <c r="AV9" s="22">
        <f t="shared" si="13"/>
        <v>81.547619047619051</v>
      </c>
      <c r="AW9" s="22">
        <f t="shared" si="14"/>
        <v>16.30952380952381</v>
      </c>
      <c r="AY9" s="32">
        <f t="shared" si="15"/>
        <v>91.666666666666671</v>
      </c>
      <c r="AZ9" s="32">
        <f t="shared" si="16"/>
        <v>86.666666666666657</v>
      </c>
      <c r="BA9" s="32">
        <f t="shared" si="17"/>
        <v>81.617647058823536</v>
      </c>
      <c r="BB9" s="32">
        <f t="shared" si="18"/>
        <v>81.617647058823536</v>
      </c>
      <c r="BC9" s="32">
        <f t="shared" si="19"/>
        <v>88.13559322033899</v>
      </c>
      <c r="BD9" s="32">
        <f t="shared" si="20"/>
        <v>95.689655172413794</v>
      </c>
      <c r="BE9" s="32">
        <f t="shared" si="21"/>
        <v>77.586206896551715</v>
      </c>
      <c r="BF9" s="32">
        <f t="shared" si="22"/>
        <v>95.614035087719287</v>
      </c>
      <c r="BH9" s="29">
        <f t="shared" si="23"/>
        <v>87.324264728500538</v>
      </c>
      <c r="BI9" s="22">
        <f t="shared" si="24"/>
        <v>43.662132364250269</v>
      </c>
      <c r="BK9" s="5">
        <v>93</v>
      </c>
      <c r="BL9" s="22">
        <f t="shared" si="25"/>
        <v>27.9</v>
      </c>
      <c r="BN9" s="30">
        <f t="shared" si="26"/>
        <v>87.87165617377407</v>
      </c>
      <c r="BP9" s="29">
        <f t="shared" si="27"/>
        <v>82.442007084379725</v>
      </c>
      <c r="BQ9" s="29">
        <f>VLOOKUP(BP9,Sheet1!A$1:B$10,2)</f>
        <v>2.5</v>
      </c>
      <c r="BS9" s="7" t="s">
        <v>8</v>
      </c>
      <c r="BT9" s="5">
        <v>7</v>
      </c>
      <c r="BU9" s="5">
        <v>10</v>
      </c>
      <c r="BV9" s="5"/>
      <c r="BW9" s="5"/>
      <c r="BX9" s="5"/>
      <c r="BY9" s="5">
        <v>10</v>
      </c>
      <c r="BZ9" s="5">
        <f t="shared" si="28"/>
        <v>17</v>
      </c>
      <c r="CB9" s="5"/>
      <c r="CC9" s="34">
        <v>7</v>
      </c>
      <c r="CD9" s="34"/>
      <c r="CE9" s="5"/>
      <c r="CF9" s="5">
        <v>4</v>
      </c>
      <c r="CG9" s="5"/>
      <c r="CH9" s="5">
        <v>20</v>
      </c>
      <c r="CI9" s="5">
        <v>32</v>
      </c>
      <c r="CJ9" s="5"/>
      <c r="CK9" s="5">
        <v>17</v>
      </c>
      <c r="CL9" s="5">
        <v>5</v>
      </c>
      <c r="CM9" s="5"/>
      <c r="CN9" s="5">
        <v>64</v>
      </c>
      <c r="CO9" s="5">
        <v>78</v>
      </c>
      <c r="CP9" s="5"/>
      <c r="CQ9" s="5">
        <v>64</v>
      </c>
      <c r="CR9" s="5"/>
      <c r="CS9" s="5">
        <v>100</v>
      </c>
      <c r="CU9" s="5">
        <v>82</v>
      </c>
      <c r="CW9" s="7" t="s">
        <v>8</v>
      </c>
      <c r="CX9" s="30">
        <f t="shared" si="29"/>
        <v>67</v>
      </c>
      <c r="CY9" s="5"/>
      <c r="CZ9" s="5">
        <f t="shared" si="30"/>
        <v>50</v>
      </c>
      <c r="DA9" s="5">
        <f t="shared" si="31"/>
        <v>81.818181818181813</v>
      </c>
      <c r="DB9" s="32">
        <f t="shared" si="32"/>
        <v>50</v>
      </c>
      <c r="DC9" s="5">
        <f t="shared" si="33"/>
        <v>50</v>
      </c>
      <c r="DD9" s="32">
        <f t="shared" si="34"/>
        <v>78.571428571428569</v>
      </c>
      <c r="DE9" s="22">
        <f t="shared" si="35"/>
        <v>62.077922077922075</v>
      </c>
      <c r="DF9" s="32">
        <f t="shared" si="36"/>
        <v>12.415584415584416</v>
      </c>
      <c r="DG9" s="5"/>
      <c r="DH9" s="32">
        <f t="shared" si="37"/>
        <v>76.315789473684205</v>
      </c>
      <c r="DI9" s="32">
        <f t="shared" si="38"/>
        <v>82.65306122448979</v>
      </c>
      <c r="DJ9" s="32">
        <f t="shared" si="39"/>
        <v>50</v>
      </c>
      <c r="DK9" s="32">
        <f t="shared" si="40"/>
        <v>82.692307692307693</v>
      </c>
      <c r="DL9" s="5">
        <f t="shared" si="41"/>
        <v>100</v>
      </c>
      <c r="DM9" s="32">
        <f t="shared" si="42"/>
        <v>90</v>
      </c>
      <c r="DN9" s="32">
        <f t="shared" si="43"/>
        <v>95.348837209302332</v>
      </c>
      <c r="DO9" s="32">
        <f t="shared" si="44"/>
        <v>50</v>
      </c>
      <c r="DP9" s="32">
        <f t="shared" si="45"/>
        <v>92.666666666666671</v>
      </c>
      <c r="DQ9" s="32">
        <f t="shared" si="46"/>
        <v>50</v>
      </c>
      <c r="DR9" s="32">
        <f t="shared" si="47"/>
        <v>76.967666226645065</v>
      </c>
      <c r="DS9" s="22">
        <f t="shared" si="48"/>
        <v>38.483833113322532</v>
      </c>
      <c r="DT9" s="5"/>
      <c r="DU9" s="5">
        <v>95</v>
      </c>
      <c r="DV9" s="5">
        <f t="shared" si="49"/>
        <v>28.5</v>
      </c>
      <c r="DW9" s="5"/>
      <c r="DX9" s="30">
        <f t="shared" si="50"/>
        <v>79.399417528906952</v>
      </c>
      <c r="DY9" s="5"/>
      <c r="DZ9" s="30">
        <f t="shared" si="51"/>
        <v>82</v>
      </c>
      <c r="EA9" s="5"/>
      <c r="EB9" s="65">
        <f t="shared" si="52"/>
        <v>76.133139176302322</v>
      </c>
      <c r="EC9" s="68">
        <f t="shared" si="53"/>
        <v>82.442007084379725</v>
      </c>
      <c r="ED9" s="5"/>
      <c r="EE9" s="62">
        <f t="shared" si="54"/>
        <v>78.236095145661452</v>
      </c>
      <c r="EF9" s="62">
        <f>VLOOKUP(EE9,Sheet1!A$1:B$10,2)</f>
        <v>2.75</v>
      </c>
      <c r="EG9" s="5"/>
      <c r="EH9" s="7" t="s">
        <v>8</v>
      </c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</row>
    <row r="10" spans="1:174" s="7" customFormat="1">
      <c r="A10" s="7">
        <v>2015184681</v>
      </c>
      <c r="C10" s="7" t="s">
        <v>100</v>
      </c>
      <c r="D10" s="10">
        <v>57</v>
      </c>
      <c r="E10" s="5"/>
      <c r="F10" s="5">
        <v>10</v>
      </c>
      <c r="G10" s="5">
        <v>10</v>
      </c>
      <c r="H10" s="5">
        <v>10</v>
      </c>
      <c r="I10" s="5">
        <v>10</v>
      </c>
      <c r="J10" s="5">
        <v>3.5</v>
      </c>
      <c r="K10" s="5">
        <v>3</v>
      </c>
      <c r="L10" s="5">
        <v>3.5</v>
      </c>
      <c r="M10" s="5"/>
      <c r="N10" s="5">
        <v>14</v>
      </c>
      <c r="O10" s="5">
        <v>11</v>
      </c>
      <c r="P10" s="5">
        <v>11</v>
      </c>
      <c r="Q10" s="5">
        <v>13</v>
      </c>
      <c r="R10" s="5"/>
      <c r="S10" s="5">
        <v>29.5</v>
      </c>
      <c r="T10" s="5">
        <v>53</v>
      </c>
      <c r="U10" s="5">
        <v>19.5</v>
      </c>
      <c r="V10" s="5">
        <v>29</v>
      </c>
      <c r="W10" s="5">
        <v>48</v>
      </c>
      <c r="X10" s="5">
        <v>53</v>
      </c>
      <c r="Y10" s="5">
        <v>46</v>
      </c>
      <c r="Z10" s="5">
        <v>57</v>
      </c>
      <c r="AC10" s="7" t="s">
        <v>9</v>
      </c>
      <c r="AE10" s="29">
        <f t="shared" si="0"/>
        <v>81.666666666666657</v>
      </c>
      <c r="AG10" s="5">
        <f t="shared" si="1"/>
        <v>100</v>
      </c>
      <c r="AH10" s="5">
        <f t="shared" si="2"/>
        <v>100</v>
      </c>
      <c r="AI10" s="5">
        <f t="shared" si="3"/>
        <v>100</v>
      </c>
      <c r="AJ10" s="5">
        <f t="shared" si="4"/>
        <v>100</v>
      </c>
      <c r="AK10" s="32">
        <f t="shared" si="5"/>
        <v>71.875</v>
      </c>
      <c r="AL10" s="32">
        <f t="shared" si="6"/>
        <v>60</v>
      </c>
      <c r="AM10" s="5">
        <f t="shared" si="7"/>
        <v>85</v>
      </c>
      <c r="AO10" s="30">
        <f t="shared" si="8"/>
        <v>88.125</v>
      </c>
      <c r="AQ10" s="5">
        <f t="shared" si="9"/>
        <v>100</v>
      </c>
      <c r="AR10" s="5">
        <f t="shared" si="10"/>
        <v>95.833333333333329</v>
      </c>
      <c r="AS10" s="5">
        <f t="shared" si="11"/>
        <v>100</v>
      </c>
      <c r="AT10" s="5">
        <f t="shared" si="12"/>
        <v>100</v>
      </c>
      <c r="AV10" s="22">
        <f t="shared" si="13"/>
        <v>98.958333333333329</v>
      </c>
      <c r="AW10" s="22">
        <f t="shared" si="14"/>
        <v>19.791666666666668</v>
      </c>
      <c r="AY10" s="32">
        <f t="shared" si="15"/>
        <v>90.972222222222229</v>
      </c>
      <c r="AZ10" s="32">
        <f t="shared" si="16"/>
        <v>94.166666666666657</v>
      </c>
      <c r="BA10" s="32">
        <f t="shared" si="17"/>
        <v>78.67647058823529</v>
      </c>
      <c r="BB10" s="32">
        <f t="shared" si="18"/>
        <v>78.67647058823529</v>
      </c>
      <c r="BC10" s="32">
        <f t="shared" si="19"/>
        <v>90.677966101694921</v>
      </c>
      <c r="BD10" s="32">
        <f t="shared" si="20"/>
        <v>95.689655172413794</v>
      </c>
      <c r="BE10" s="32">
        <f t="shared" si="21"/>
        <v>89.65517241379311</v>
      </c>
      <c r="BF10" s="32">
        <f t="shared" si="22"/>
        <v>100</v>
      </c>
      <c r="BH10" s="29">
        <f t="shared" si="23"/>
        <v>89.814327969157674</v>
      </c>
      <c r="BI10" s="22">
        <f t="shared" si="24"/>
        <v>44.907163984578837</v>
      </c>
      <c r="BK10" s="5">
        <v>95</v>
      </c>
      <c r="BL10" s="22">
        <f t="shared" si="25"/>
        <v>28.5</v>
      </c>
      <c r="BN10" s="30">
        <f t="shared" si="26"/>
        <v>93.198830651245501</v>
      </c>
      <c r="BP10" s="29">
        <f t="shared" si="27"/>
        <v>87.663499105970729</v>
      </c>
      <c r="BQ10" s="29">
        <f>VLOOKUP(BP10,Sheet1!A$1:B$10,2)</f>
        <v>2</v>
      </c>
      <c r="BS10" s="7" t="s">
        <v>100</v>
      </c>
      <c r="BT10" s="5">
        <v>10</v>
      </c>
      <c r="BU10" s="5">
        <v>10</v>
      </c>
      <c r="BV10" s="5">
        <v>10</v>
      </c>
      <c r="BW10" s="5">
        <v>10</v>
      </c>
      <c r="BX10" s="5">
        <v>10</v>
      </c>
      <c r="BY10" s="5">
        <v>10</v>
      </c>
      <c r="BZ10" s="5">
        <f t="shared" si="28"/>
        <v>50</v>
      </c>
      <c r="CB10" s="5">
        <v>10</v>
      </c>
      <c r="CC10" s="34">
        <v>11</v>
      </c>
      <c r="CD10" s="34">
        <v>8</v>
      </c>
      <c r="CE10" s="5">
        <v>7</v>
      </c>
      <c r="CF10" s="5">
        <v>6</v>
      </c>
      <c r="CG10" s="5"/>
      <c r="CH10" s="5">
        <v>20</v>
      </c>
      <c r="CI10" s="5">
        <v>32</v>
      </c>
      <c r="CJ10" s="5">
        <v>23</v>
      </c>
      <c r="CK10" s="5">
        <v>17</v>
      </c>
      <c r="CL10" s="5">
        <v>5</v>
      </c>
      <c r="CM10" s="5"/>
      <c r="CN10" s="5">
        <v>64</v>
      </c>
      <c r="CO10" s="5"/>
      <c r="CP10" s="5">
        <v>60</v>
      </c>
      <c r="CQ10" s="5">
        <v>52</v>
      </c>
      <c r="CR10" s="5">
        <v>47</v>
      </c>
      <c r="CS10" s="5">
        <v>100</v>
      </c>
      <c r="CU10" s="5">
        <v>87</v>
      </c>
      <c r="CW10" s="7" t="s">
        <v>100</v>
      </c>
      <c r="CX10" s="30">
        <f t="shared" si="29"/>
        <v>100</v>
      </c>
      <c r="CY10" s="5"/>
      <c r="CZ10" s="5">
        <f t="shared" si="30"/>
        <v>100</v>
      </c>
      <c r="DA10" s="5">
        <f t="shared" si="31"/>
        <v>100</v>
      </c>
      <c r="DB10" s="32">
        <f t="shared" si="32"/>
        <v>94.444444444444443</v>
      </c>
      <c r="DC10" s="5">
        <f t="shared" si="33"/>
        <v>100</v>
      </c>
      <c r="DD10" s="32">
        <f t="shared" si="34"/>
        <v>92.857142857142861</v>
      </c>
      <c r="DE10" s="22">
        <f t="shared" si="35"/>
        <v>97.460317460317469</v>
      </c>
      <c r="DF10" s="32">
        <f t="shared" si="36"/>
        <v>19.492063492063494</v>
      </c>
      <c r="DG10" s="5"/>
      <c r="DH10" s="32">
        <f t="shared" si="37"/>
        <v>76.315789473684205</v>
      </c>
      <c r="DI10" s="32">
        <f t="shared" si="38"/>
        <v>82.65306122448979</v>
      </c>
      <c r="DJ10" s="32">
        <f t="shared" si="39"/>
        <v>88.333333333333343</v>
      </c>
      <c r="DK10" s="32">
        <f t="shared" si="40"/>
        <v>82.692307692307693</v>
      </c>
      <c r="DL10" s="5">
        <f t="shared" si="41"/>
        <v>100</v>
      </c>
      <c r="DM10" s="32">
        <f t="shared" si="42"/>
        <v>90</v>
      </c>
      <c r="DN10" s="32">
        <f t="shared" si="43"/>
        <v>50</v>
      </c>
      <c r="DO10" s="32">
        <f t="shared" si="44"/>
        <v>92.857142857142861</v>
      </c>
      <c r="DP10" s="32">
        <f t="shared" si="45"/>
        <v>84.666666666666671</v>
      </c>
      <c r="DQ10" s="32">
        <f t="shared" si="46"/>
        <v>86.15384615384616</v>
      </c>
      <c r="DR10" s="32">
        <f t="shared" si="47"/>
        <v>83.367214740147077</v>
      </c>
      <c r="DS10" s="22">
        <f t="shared" si="48"/>
        <v>41.683607370073538</v>
      </c>
      <c r="DT10" s="5"/>
      <c r="DU10" s="5">
        <v>95</v>
      </c>
      <c r="DV10" s="5">
        <f t="shared" si="49"/>
        <v>28.5</v>
      </c>
      <c r="DW10" s="5"/>
      <c r="DX10" s="30">
        <f t="shared" si="50"/>
        <v>89.675670862137025</v>
      </c>
      <c r="DY10" s="5"/>
      <c r="DZ10" s="30">
        <f t="shared" si="51"/>
        <v>87</v>
      </c>
      <c r="EA10" s="5"/>
      <c r="EB10" s="65">
        <f t="shared" si="52"/>
        <v>92.225223620712356</v>
      </c>
      <c r="EC10" s="68">
        <f t="shared" si="53"/>
        <v>87.663499105970729</v>
      </c>
      <c r="ED10" s="5"/>
      <c r="EE10" s="62">
        <f t="shared" si="54"/>
        <v>90.704648782465142</v>
      </c>
      <c r="EF10" s="62">
        <f>VLOOKUP(EE10,Sheet1!A$1:B$10,2)</f>
        <v>1.75</v>
      </c>
      <c r="EG10" s="5"/>
      <c r="EH10" s="7" t="s">
        <v>100</v>
      </c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</row>
    <row r="11" spans="1:174" s="7" customFormat="1">
      <c r="A11" s="7">
        <v>2014160961</v>
      </c>
      <c r="C11" s="7" t="s">
        <v>10</v>
      </c>
      <c r="D11" s="10">
        <v>43</v>
      </c>
      <c r="E11" s="5"/>
      <c r="F11" s="5">
        <v>10</v>
      </c>
      <c r="G11" s="5">
        <v>10</v>
      </c>
      <c r="H11" s="5">
        <v>10</v>
      </c>
      <c r="I11" s="5">
        <v>10</v>
      </c>
      <c r="J11" s="5">
        <v>3.5</v>
      </c>
      <c r="K11" s="5">
        <v>9</v>
      </c>
      <c r="L11" s="5">
        <v>3.5</v>
      </c>
      <c r="M11" s="5"/>
      <c r="N11" s="5">
        <v>14</v>
      </c>
      <c r="O11" s="5">
        <v>12</v>
      </c>
      <c r="P11" s="5">
        <v>11</v>
      </c>
      <c r="Q11" s="5">
        <v>9</v>
      </c>
      <c r="R11" s="5"/>
      <c r="S11" s="5">
        <v>23.5</v>
      </c>
      <c r="T11" s="5">
        <v>43</v>
      </c>
      <c r="U11" s="5">
        <v>25.5</v>
      </c>
      <c r="V11" s="5">
        <v>30</v>
      </c>
      <c r="W11" s="5">
        <v>44</v>
      </c>
      <c r="X11" s="5">
        <v>55</v>
      </c>
      <c r="Y11" s="5">
        <v>43.5</v>
      </c>
      <c r="Z11" s="5">
        <v>57</v>
      </c>
      <c r="AC11" s="7" t="s">
        <v>10</v>
      </c>
      <c r="AE11" s="29">
        <f t="shared" si="0"/>
        <v>73.888888888888886</v>
      </c>
      <c r="AG11" s="5">
        <f t="shared" si="1"/>
        <v>100</v>
      </c>
      <c r="AH11" s="5">
        <f t="shared" si="2"/>
        <v>100</v>
      </c>
      <c r="AI11" s="5">
        <f t="shared" si="3"/>
        <v>100</v>
      </c>
      <c r="AJ11" s="5">
        <f t="shared" si="4"/>
        <v>100</v>
      </c>
      <c r="AK11" s="32">
        <f t="shared" si="5"/>
        <v>71.875</v>
      </c>
      <c r="AL11" s="32">
        <f t="shared" si="6"/>
        <v>80</v>
      </c>
      <c r="AM11" s="5">
        <f t="shared" si="7"/>
        <v>85</v>
      </c>
      <c r="AO11" s="30">
        <f t="shared" si="8"/>
        <v>90.982142857142861</v>
      </c>
      <c r="AQ11" s="5">
        <f t="shared" si="9"/>
        <v>100</v>
      </c>
      <c r="AR11" s="5">
        <f t="shared" si="10"/>
        <v>100</v>
      </c>
      <c r="AS11" s="5">
        <f t="shared" si="11"/>
        <v>100</v>
      </c>
      <c r="AT11" s="5">
        <f t="shared" si="12"/>
        <v>84.615384615384613</v>
      </c>
      <c r="AV11" s="22">
        <f t="shared" si="13"/>
        <v>96.15384615384616</v>
      </c>
      <c r="AW11" s="22">
        <f t="shared" si="14"/>
        <v>19.230769230769234</v>
      </c>
      <c r="AY11" s="32">
        <f t="shared" si="15"/>
        <v>82.638888888888886</v>
      </c>
      <c r="AZ11" s="32">
        <f t="shared" si="16"/>
        <v>85.833333333333343</v>
      </c>
      <c r="BA11" s="32">
        <f t="shared" si="17"/>
        <v>87.5</v>
      </c>
      <c r="BB11" s="32">
        <f t="shared" si="18"/>
        <v>87.5</v>
      </c>
      <c r="BC11" s="32">
        <f t="shared" si="19"/>
        <v>87.288135593220346</v>
      </c>
      <c r="BD11" s="32">
        <f t="shared" si="20"/>
        <v>97.413793103448285</v>
      </c>
      <c r="BE11" s="32">
        <f t="shared" si="21"/>
        <v>87.5</v>
      </c>
      <c r="BF11" s="32">
        <f t="shared" si="22"/>
        <v>100</v>
      </c>
      <c r="BH11" s="29">
        <f t="shared" si="23"/>
        <v>89.459268864861357</v>
      </c>
      <c r="BI11" s="22">
        <f t="shared" si="24"/>
        <v>44.729634432430679</v>
      </c>
      <c r="BK11" s="5">
        <v>95</v>
      </c>
      <c r="BL11" s="22">
        <f t="shared" si="25"/>
        <v>28.5</v>
      </c>
      <c r="BN11" s="30">
        <f t="shared" si="26"/>
        <v>92.460403663199912</v>
      </c>
      <c r="BP11" s="29">
        <f t="shared" si="27"/>
        <v>85.777145136410539</v>
      </c>
      <c r="BQ11" s="29">
        <f>VLOOKUP(BP11,Sheet1!A$1:B$10,2)</f>
        <v>2</v>
      </c>
      <c r="BS11" s="7" t="s">
        <v>102</v>
      </c>
      <c r="BT11" s="5">
        <v>10</v>
      </c>
      <c r="BU11" s="5">
        <v>10</v>
      </c>
      <c r="BV11" s="5">
        <v>10</v>
      </c>
      <c r="BW11" s="5">
        <v>10</v>
      </c>
      <c r="BX11" s="5">
        <v>10</v>
      </c>
      <c r="BY11" s="5">
        <v>10</v>
      </c>
      <c r="BZ11" s="5">
        <f t="shared" si="28"/>
        <v>50</v>
      </c>
      <c r="CB11" s="5">
        <v>10</v>
      </c>
      <c r="CC11" s="34">
        <v>10</v>
      </c>
      <c r="CD11" s="34">
        <v>7</v>
      </c>
      <c r="CE11" s="5">
        <v>7</v>
      </c>
      <c r="CF11" s="5"/>
      <c r="CG11" s="5"/>
      <c r="CH11" s="5">
        <v>20</v>
      </c>
      <c r="CI11" s="5">
        <v>26</v>
      </c>
      <c r="CJ11" s="5">
        <v>23</v>
      </c>
      <c r="CK11" s="5">
        <v>17</v>
      </c>
      <c r="CL11" s="5">
        <v>5</v>
      </c>
      <c r="CM11" s="5"/>
      <c r="CN11" s="5">
        <v>67</v>
      </c>
      <c r="CO11" s="5">
        <v>70</v>
      </c>
      <c r="CP11" s="5">
        <v>62</v>
      </c>
      <c r="CQ11" s="5">
        <v>58</v>
      </c>
      <c r="CR11" s="5">
        <v>35</v>
      </c>
      <c r="CS11" s="5">
        <v>100</v>
      </c>
      <c r="CU11" s="5">
        <v>85</v>
      </c>
      <c r="CW11" s="7" t="s">
        <v>102</v>
      </c>
      <c r="CX11" s="30">
        <f t="shared" si="29"/>
        <v>100</v>
      </c>
      <c r="CY11" s="5"/>
      <c r="CZ11" s="5">
        <f t="shared" si="30"/>
        <v>100</v>
      </c>
      <c r="DA11" s="5">
        <f t="shared" si="31"/>
        <v>95.454545454545453</v>
      </c>
      <c r="DB11" s="32">
        <f t="shared" si="32"/>
        <v>88.888888888888886</v>
      </c>
      <c r="DC11" s="5">
        <f t="shared" si="33"/>
        <v>100</v>
      </c>
      <c r="DD11" s="32">
        <f t="shared" si="34"/>
        <v>50</v>
      </c>
      <c r="DE11" s="22">
        <f t="shared" si="35"/>
        <v>86.868686868686865</v>
      </c>
      <c r="DF11" s="32">
        <f t="shared" si="36"/>
        <v>17.373737373737374</v>
      </c>
      <c r="DG11" s="5"/>
      <c r="DH11" s="32">
        <f t="shared" si="37"/>
        <v>76.315789473684205</v>
      </c>
      <c r="DI11" s="32">
        <f t="shared" si="38"/>
        <v>76.530612244897952</v>
      </c>
      <c r="DJ11" s="32">
        <f t="shared" si="39"/>
        <v>88.333333333333343</v>
      </c>
      <c r="DK11" s="32">
        <f t="shared" si="40"/>
        <v>82.692307692307693</v>
      </c>
      <c r="DL11" s="5">
        <f t="shared" si="41"/>
        <v>100</v>
      </c>
      <c r="DM11" s="32">
        <f t="shared" si="42"/>
        <v>91.875</v>
      </c>
      <c r="DN11" s="32">
        <f t="shared" si="43"/>
        <v>90.697674418604649</v>
      </c>
      <c r="DO11" s="32">
        <f t="shared" si="44"/>
        <v>94.285714285714278</v>
      </c>
      <c r="DP11" s="32">
        <f t="shared" si="45"/>
        <v>88.666666666666657</v>
      </c>
      <c r="DQ11" s="32">
        <f t="shared" si="46"/>
        <v>76.92307692307692</v>
      </c>
      <c r="DR11" s="32">
        <f t="shared" si="47"/>
        <v>86.632017503828564</v>
      </c>
      <c r="DS11" s="22">
        <f t="shared" si="48"/>
        <v>43.316008751914282</v>
      </c>
      <c r="DT11" s="5"/>
      <c r="DU11" s="5">
        <v>95</v>
      </c>
      <c r="DV11" s="5">
        <f t="shared" si="49"/>
        <v>28.5</v>
      </c>
      <c r="DW11" s="5"/>
      <c r="DX11" s="30">
        <f t="shared" si="50"/>
        <v>89.189746125651652</v>
      </c>
      <c r="DY11" s="5"/>
      <c r="DZ11" s="30">
        <f t="shared" si="51"/>
        <v>85</v>
      </c>
      <c r="EA11" s="5"/>
      <c r="EB11" s="65">
        <f t="shared" si="52"/>
        <v>91.396582041883889</v>
      </c>
      <c r="EC11" s="68">
        <f t="shared" si="53"/>
        <v>85.777145136410539</v>
      </c>
      <c r="ED11" s="5"/>
      <c r="EE11" s="62">
        <f t="shared" si="54"/>
        <v>89.523436406726105</v>
      </c>
      <c r="EF11" s="62">
        <f>VLOOKUP(EE11,Sheet1!A$1:B$10,2)</f>
        <v>1.75</v>
      </c>
      <c r="EG11" s="5"/>
      <c r="EH11" s="7" t="s">
        <v>10</v>
      </c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</row>
    <row r="12" spans="1:174">
      <c r="I12" s="8"/>
      <c r="N12" s="1"/>
    </row>
    <row r="13" spans="1:174">
      <c r="I13" s="9"/>
    </row>
    <row r="14" spans="1:174">
      <c r="C14" s="24" t="s">
        <v>88</v>
      </c>
      <c r="I14" s="9"/>
      <c r="AC14" s="24" t="s">
        <v>88</v>
      </c>
      <c r="BS14" s="24" t="s">
        <v>88</v>
      </c>
      <c r="BT14" s="24"/>
      <c r="BV14" s="24"/>
      <c r="CW14" s="24" t="s">
        <v>88</v>
      </c>
      <c r="EH14" s="24" t="s">
        <v>88</v>
      </c>
    </row>
    <row r="15" spans="1:174">
      <c r="C15" s="24" t="s">
        <v>89</v>
      </c>
      <c r="I15" s="8"/>
      <c r="AC15" s="24" t="s">
        <v>89</v>
      </c>
      <c r="BS15" s="24" t="s">
        <v>89</v>
      </c>
      <c r="BT15" s="24"/>
      <c r="BV15" s="24"/>
      <c r="CW15" s="24" t="s">
        <v>89</v>
      </c>
      <c r="EH15" s="24" t="s">
        <v>89</v>
      </c>
    </row>
    <row r="16" spans="1:174">
      <c r="I16" s="8"/>
    </row>
  </sheetData>
  <phoneticPr fontId="14" type="noConversion"/>
  <pageMargins left="0.45" right="0.45" top="0.5" bottom="0.5" header="0.3" footer="0.3"/>
  <colBreaks count="4" manualBreakCount="4">
    <brk id="27" max="1048575" man="1"/>
    <brk id="69" max="1048575" man="1"/>
    <brk id="70" max="1048575" man="1"/>
    <brk id="10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4"/>
  <sheetViews>
    <sheetView topLeftCell="DD1" workbookViewId="0">
      <selection activeCell="AZ1" sqref="AZ1"/>
    </sheetView>
  </sheetViews>
  <sheetFormatPr baseColWidth="10" defaultColWidth="8.83203125" defaultRowHeight="16" x14ac:dyDescent="0"/>
  <cols>
    <col min="1" max="1" width="11" bestFit="1" customWidth="1"/>
    <col min="2" max="2" width="2.33203125" customWidth="1"/>
    <col min="3" max="3" width="28.33203125" customWidth="1"/>
    <col min="4" max="4" width="0.5" customWidth="1"/>
    <col min="5" max="5" width="11.5" style="1" hidden="1" customWidth="1"/>
    <col min="6" max="7" width="11.5" hidden="1" customWidth="1"/>
    <col min="8" max="8" width="9.33203125" hidden="1" customWidth="1"/>
    <col min="9" max="9" width="0.83203125" customWidth="1"/>
    <col min="10" max="10" width="8.1640625" customWidth="1"/>
    <col min="11" max="11" width="0.6640625" customWidth="1"/>
    <col min="12" max="15" width="6" customWidth="1"/>
    <col min="16" max="18" width="6" style="1" customWidth="1"/>
    <col min="19" max="19" width="0.5" customWidth="1"/>
    <col min="20" max="20" width="3.5" customWidth="1"/>
    <col min="21" max="24" width="6.6640625" customWidth="1"/>
    <col min="25" max="25" width="1" customWidth="1"/>
    <col min="26" max="33" width="6.33203125" customWidth="1"/>
    <col min="34" max="34" width="1.1640625" customWidth="1"/>
    <col min="35" max="35" width="5.83203125" customWidth="1"/>
    <col min="36" max="36" width="28.33203125" customWidth="1"/>
    <col min="37" max="37" width="6" style="18" customWidth="1"/>
    <col min="38" max="38" width="1" style="1" customWidth="1"/>
    <col min="39" max="45" width="6" style="1" customWidth="1"/>
    <col min="46" max="46" width="1" style="1" customWidth="1"/>
    <col min="47" max="47" width="8.33203125" style="18" customWidth="1"/>
    <col min="48" max="48" width="0.83203125" style="1" customWidth="1"/>
    <col min="49" max="52" width="6" style="1" customWidth="1"/>
    <col min="53" max="53" width="0.6640625" style="1" customWidth="1"/>
    <col min="54" max="54" width="9.6640625" style="1" customWidth="1"/>
    <col min="55" max="55" width="6.83203125" style="1" customWidth="1"/>
    <col min="56" max="56" width="0.6640625" style="1" customWidth="1"/>
    <col min="57" max="64" width="6" style="1" customWidth="1"/>
    <col min="65" max="65" width="0.83203125" style="1" customWidth="1"/>
    <col min="66" max="66" width="8.5" style="20" customWidth="1"/>
    <col min="67" max="67" width="0.83203125" style="1" customWidth="1"/>
    <col min="68" max="68" width="8" style="1" customWidth="1"/>
    <col min="69" max="69" width="0.83203125" style="1" customWidth="1"/>
    <col min="70" max="70" width="7.83203125" style="1" customWidth="1"/>
    <col min="71" max="71" width="0.83203125" style="1" customWidth="1"/>
    <col min="72" max="72" width="8.5" style="1" customWidth="1"/>
    <col min="73" max="73" width="0.83203125" style="1" customWidth="1"/>
    <col min="74" max="74" width="9.5" style="1" customWidth="1"/>
    <col min="75" max="75" width="1.1640625" style="1" customWidth="1"/>
    <col min="76" max="76" width="8.83203125" style="14" customWidth="1"/>
    <col min="77" max="77" width="1" style="14" customWidth="1"/>
    <col min="78" max="78" width="8" style="14" customWidth="1"/>
    <col min="79" max="79" width="0.6640625" style="1" customWidth="1"/>
    <col min="80" max="80" width="28.33203125" customWidth="1"/>
    <col min="81" max="85" width="6" style="1" customWidth="1"/>
    <col min="86" max="86" width="5.5" style="1" customWidth="1"/>
    <col min="87" max="87" width="1.33203125" style="1" customWidth="1"/>
    <col min="88" max="90" width="5.83203125" customWidth="1"/>
    <col min="91" max="92" width="5.83203125" style="1" customWidth="1"/>
    <col min="93" max="93" width="5.83203125" customWidth="1"/>
    <col min="94" max="94" width="0.83203125" customWidth="1"/>
    <col min="95" max="99" width="5.83203125" customWidth="1"/>
    <col min="100" max="100" width="1.1640625" customWidth="1"/>
    <col min="101" max="105" width="5.83203125" customWidth="1"/>
    <col min="106" max="106" width="0.5" customWidth="1"/>
    <col min="107" max="107" width="6.6640625" customWidth="1"/>
    <col min="108" max="108" width="0.83203125" customWidth="1"/>
    <col min="109" max="109" width="28.33203125" customWidth="1"/>
    <col min="110" max="110" width="7.1640625" style="18" customWidth="1"/>
    <col min="111" max="111" width="0.6640625" customWidth="1"/>
    <col min="112" max="119" width="6.33203125" style="1" customWidth="1"/>
    <col min="120" max="120" width="0.5" style="1" customWidth="1"/>
    <col min="121" max="132" width="6" style="1" customWidth="1"/>
    <col min="133" max="133" width="0.5" style="1" customWidth="1"/>
    <col min="134" max="134" width="6.33203125" style="1" customWidth="1"/>
    <col min="135" max="135" width="6.5" style="1" customWidth="1"/>
    <col min="136" max="136" width="0.83203125" style="1" customWidth="1"/>
    <col min="137" max="137" width="7.33203125" style="18" customWidth="1"/>
    <col min="138" max="138" width="0.33203125" style="1" customWidth="1"/>
    <col min="139" max="139" width="7.1640625" style="1" customWidth="1"/>
    <col min="140" max="140" width="0.33203125" style="1" customWidth="1"/>
    <col min="141" max="141" width="6.5" style="14" customWidth="1"/>
    <col min="142" max="142" width="6.5" style="1" customWidth="1"/>
    <col min="143" max="143" width="0.6640625" style="1" customWidth="1"/>
    <col min="144" max="144" width="8.83203125" style="52"/>
    <col min="145" max="145" width="8.83203125" style="1"/>
    <col min="146" max="146" width="28.33203125" customWidth="1"/>
    <col min="147" max="163" width="8.83203125" style="1"/>
  </cols>
  <sheetData>
    <row r="1" spans="1:163" s="11" customFormat="1" ht="14">
      <c r="A1" s="11" t="s">
        <v>14</v>
      </c>
      <c r="C1" s="11" t="s">
        <v>83</v>
      </c>
      <c r="J1" s="11" t="s">
        <v>82</v>
      </c>
      <c r="L1" s="11" t="s">
        <v>12</v>
      </c>
      <c r="M1" s="11" t="s">
        <v>11</v>
      </c>
      <c r="N1" s="11" t="s">
        <v>13</v>
      </c>
      <c r="O1" s="11" t="s">
        <v>57</v>
      </c>
      <c r="P1" s="11" t="s">
        <v>69</v>
      </c>
      <c r="Q1" s="11" t="s">
        <v>70</v>
      </c>
      <c r="R1" s="11" t="s">
        <v>71</v>
      </c>
      <c r="U1" s="11" t="s">
        <v>78</v>
      </c>
      <c r="V1" s="11" t="s">
        <v>79</v>
      </c>
      <c r="W1" s="11" t="s">
        <v>58</v>
      </c>
      <c r="X1" s="11" t="s">
        <v>56</v>
      </c>
      <c r="Z1" s="11" t="s">
        <v>76</v>
      </c>
      <c r="AA1" s="11" t="s">
        <v>77</v>
      </c>
      <c r="AB1" s="11" t="s">
        <v>75</v>
      </c>
      <c r="AC1" s="11" t="s">
        <v>74</v>
      </c>
      <c r="AD1" s="11" t="s">
        <v>67</v>
      </c>
      <c r="AE1" s="11" t="s">
        <v>68</v>
      </c>
      <c r="AF1" s="11" t="s">
        <v>66</v>
      </c>
      <c r="AG1" s="11" t="s">
        <v>65</v>
      </c>
      <c r="AJ1" s="11" t="s">
        <v>83</v>
      </c>
      <c r="AK1" s="16" t="s">
        <v>82</v>
      </c>
      <c r="AM1" s="11" t="s">
        <v>12</v>
      </c>
      <c r="AN1" s="11" t="s">
        <v>11</v>
      </c>
      <c r="AO1" s="11" t="s">
        <v>13</v>
      </c>
      <c r="AP1" s="11" t="s">
        <v>57</v>
      </c>
      <c r="AQ1" s="11" t="s">
        <v>69</v>
      </c>
      <c r="AR1" s="11" t="s">
        <v>70</v>
      </c>
      <c r="AS1" s="11" t="s">
        <v>71</v>
      </c>
      <c r="AU1" s="16" t="s">
        <v>85</v>
      </c>
      <c r="AW1" s="11" t="s">
        <v>78</v>
      </c>
      <c r="AX1" s="11" t="s">
        <v>79</v>
      </c>
      <c r="AY1" s="11" t="s">
        <v>58</v>
      </c>
      <c r="AZ1" s="11" t="s">
        <v>56</v>
      </c>
      <c r="BB1" s="11" t="s">
        <v>85</v>
      </c>
      <c r="BC1" s="46"/>
      <c r="BE1" s="11" t="s">
        <v>76</v>
      </c>
      <c r="BF1" s="11" t="s">
        <v>77</v>
      </c>
      <c r="BG1" s="11" t="s">
        <v>75</v>
      </c>
      <c r="BH1" s="11" t="s">
        <v>74</v>
      </c>
      <c r="BI1" s="11" t="s">
        <v>67</v>
      </c>
      <c r="BJ1" s="11" t="s">
        <v>68</v>
      </c>
      <c r="BK1" s="11" t="s">
        <v>66</v>
      </c>
      <c r="BL1" s="11" t="s">
        <v>65</v>
      </c>
      <c r="BN1" s="16" t="s">
        <v>85</v>
      </c>
      <c r="BP1" s="47">
        <v>0.5</v>
      </c>
      <c r="BQ1" s="33"/>
      <c r="BR1" s="33" t="s">
        <v>90</v>
      </c>
      <c r="BS1" s="33"/>
      <c r="BT1" s="48">
        <v>0.3</v>
      </c>
      <c r="BU1" s="33"/>
      <c r="BV1" s="33" t="s">
        <v>94</v>
      </c>
      <c r="BW1" s="33"/>
      <c r="BX1" s="33" t="s">
        <v>81</v>
      </c>
      <c r="BY1" s="33"/>
      <c r="BZ1" s="33" t="s">
        <v>97</v>
      </c>
      <c r="CB1" s="11" t="s">
        <v>83</v>
      </c>
      <c r="CC1" s="11" t="s">
        <v>63</v>
      </c>
      <c r="CD1" s="11" t="s">
        <v>64</v>
      </c>
      <c r="CE1" s="33" t="s">
        <v>103</v>
      </c>
      <c r="CF1" s="33" t="s">
        <v>104</v>
      </c>
      <c r="CG1" s="11" t="s">
        <v>134</v>
      </c>
      <c r="CH1" s="11" t="s">
        <v>139</v>
      </c>
      <c r="CJ1" s="11" t="s">
        <v>61</v>
      </c>
      <c r="CK1" s="11" t="s">
        <v>62</v>
      </c>
      <c r="CL1" s="11" t="s">
        <v>107</v>
      </c>
      <c r="CM1" s="11" t="s">
        <v>106</v>
      </c>
      <c r="CN1" s="11" t="s">
        <v>109</v>
      </c>
      <c r="CO1" s="49" t="s">
        <v>108</v>
      </c>
      <c r="CP1" s="49"/>
      <c r="CQ1" s="11" t="s">
        <v>112</v>
      </c>
      <c r="CR1" s="11" t="s">
        <v>116</v>
      </c>
      <c r="CS1" s="11" t="s">
        <v>111</v>
      </c>
      <c r="CT1" s="11" t="s">
        <v>135</v>
      </c>
      <c r="CU1" s="11" t="s">
        <v>114</v>
      </c>
      <c r="CW1" s="11" t="s">
        <v>113</v>
      </c>
      <c r="CX1" s="11" t="s">
        <v>117</v>
      </c>
      <c r="CY1" s="11" t="s">
        <v>110</v>
      </c>
      <c r="CZ1" s="11" t="s">
        <v>136</v>
      </c>
      <c r="DA1" s="11" t="s">
        <v>115</v>
      </c>
      <c r="DC1" s="11" t="s">
        <v>133</v>
      </c>
      <c r="DE1" s="11" t="s">
        <v>83</v>
      </c>
      <c r="DF1" s="16"/>
      <c r="EG1" s="16" t="s">
        <v>144</v>
      </c>
      <c r="EK1" s="11" t="s">
        <v>147</v>
      </c>
      <c r="EL1" s="11" t="s">
        <v>81</v>
      </c>
      <c r="EN1" s="71" t="s">
        <v>148</v>
      </c>
      <c r="EO1" s="72" t="s">
        <v>97</v>
      </c>
      <c r="EP1" s="11" t="s">
        <v>83</v>
      </c>
    </row>
    <row r="2" spans="1:163" s="38" customFormat="1" ht="12">
      <c r="A2" s="37"/>
      <c r="E2" s="39">
        <v>42683</v>
      </c>
      <c r="J2" s="40" t="s">
        <v>82</v>
      </c>
      <c r="P2" s="39">
        <v>42599</v>
      </c>
      <c r="Q2" s="39">
        <v>42599</v>
      </c>
      <c r="R2" s="39">
        <v>42606</v>
      </c>
      <c r="AK2" s="41"/>
      <c r="AL2" s="40"/>
      <c r="AQ2" s="39">
        <v>42599</v>
      </c>
      <c r="AR2" s="39">
        <v>42599</v>
      </c>
      <c r="AS2" s="39">
        <v>42606</v>
      </c>
      <c r="AT2" s="40"/>
      <c r="AU2" s="41" t="s">
        <v>84</v>
      </c>
      <c r="AV2" s="40"/>
      <c r="BB2" s="40" t="s">
        <v>86</v>
      </c>
      <c r="BC2" s="42">
        <v>0.2</v>
      </c>
      <c r="BN2" s="41" t="s">
        <v>87</v>
      </c>
      <c r="BP2" s="43"/>
      <c r="BR2" s="40" t="s">
        <v>91</v>
      </c>
      <c r="BT2" s="44"/>
      <c r="BU2" s="40"/>
      <c r="BV2" s="40" t="s">
        <v>95</v>
      </c>
      <c r="BW2" s="40"/>
      <c r="BX2" s="40" t="s">
        <v>96</v>
      </c>
      <c r="BY2" s="40"/>
      <c r="BZ2" s="40"/>
      <c r="CA2" s="40"/>
      <c r="CC2" s="40" t="s">
        <v>60</v>
      </c>
      <c r="CD2" s="40"/>
      <c r="CE2" s="40"/>
      <c r="CF2" s="40"/>
      <c r="CG2" s="40">
        <v>10</v>
      </c>
      <c r="CH2" s="40">
        <v>50</v>
      </c>
      <c r="CI2" s="40"/>
      <c r="CJ2" s="38" t="s">
        <v>60</v>
      </c>
      <c r="CK2" s="45">
        <v>42662</v>
      </c>
      <c r="CL2" s="45"/>
      <c r="CM2" s="40"/>
      <c r="CN2" s="39"/>
      <c r="CW2" s="45">
        <v>42655</v>
      </c>
      <c r="CX2" s="45">
        <v>42683</v>
      </c>
      <c r="CY2" s="45">
        <v>42681</v>
      </c>
      <c r="CZ2" s="45">
        <v>42702</v>
      </c>
      <c r="DC2" s="40">
        <v>100</v>
      </c>
      <c r="DF2" s="41" t="s">
        <v>140</v>
      </c>
      <c r="DH2" s="11" t="s">
        <v>61</v>
      </c>
      <c r="DI2" s="11" t="s">
        <v>62</v>
      </c>
      <c r="DJ2" s="11" t="s">
        <v>107</v>
      </c>
      <c r="DK2" s="11" t="s">
        <v>106</v>
      </c>
      <c r="DL2" s="11" t="s">
        <v>109</v>
      </c>
      <c r="DM2" s="49" t="s">
        <v>108</v>
      </c>
      <c r="DN2" s="40" t="s">
        <v>141</v>
      </c>
      <c r="DO2" s="50">
        <v>0.2</v>
      </c>
      <c r="DP2" s="40"/>
      <c r="DQ2" s="11" t="s">
        <v>112</v>
      </c>
      <c r="DR2" s="11" t="s">
        <v>116</v>
      </c>
      <c r="DS2" s="11" t="s">
        <v>111</v>
      </c>
      <c r="DT2" s="11" t="s">
        <v>135</v>
      </c>
      <c r="DU2" s="11" t="s">
        <v>114</v>
      </c>
      <c r="DV2" s="11" t="s">
        <v>113</v>
      </c>
      <c r="DW2" s="11" t="s">
        <v>117</v>
      </c>
      <c r="DX2" s="11" t="s">
        <v>110</v>
      </c>
      <c r="DY2" s="11" t="s">
        <v>136</v>
      </c>
      <c r="DZ2" s="11" t="s">
        <v>115</v>
      </c>
      <c r="EA2" s="11" t="s">
        <v>142</v>
      </c>
      <c r="EB2" s="50">
        <v>0.5</v>
      </c>
      <c r="EC2" s="40"/>
      <c r="ED2" s="40" t="s">
        <v>143</v>
      </c>
      <c r="EE2" s="50">
        <v>0.3</v>
      </c>
      <c r="EF2" s="40"/>
      <c r="EG2" s="41" t="s">
        <v>145</v>
      </c>
      <c r="EH2" s="40"/>
      <c r="EI2" s="40" t="s">
        <v>146</v>
      </c>
      <c r="EJ2" s="40"/>
      <c r="EK2" s="67" t="s">
        <v>96</v>
      </c>
      <c r="EL2" s="69" t="s">
        <v>96</v>
      </c>
      <c r="EM2" s="40"/>
      <c r="EN2" s="73"/>
      <c r="EO2" s="74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</row>
    <row r="3" spans="1:163" s="7" customFormat="1">
      <c r="A3" s="7">
        <v>2015171951</v>
      </c>
      <c r="C3" s="7" t="s">
        <v>29</v>
      </c>
      <c r="E3" s="5"/>
      <c r="J3" s="5">
        <v>50.5</v>
      </c>
      <c r="L3" s="5">
        <v>10</v>
      </c>
      <c r="M3" s="5">
        <v>10</v>
      </c>
      <c r="N3" s="5">
        <v>10</v>
      </c>
      <c r="O3" s="5">
        <v>10</v>
      </c>
      <c r="P3" s="5">
        <v>5</v>
      </c>
      <c r="Q3" s="5">
        <v>4</v>
      </c>
      <c r="R3" s="5">
        <v>7.5</v>
      </c>
      <c r="U3" s="5">
        <v>14</v>
      </c>
      <c r="V3" s="5">
        <v>12</v>
      </c>
      <c r="W3" s="5">
        <v>11</v>
      </c>
      <c r="X3" s="5">
        <v>10</v>
      </c>
      <c r="Y3" s="5"/>
      <c r="Z3" s="5">
        <v>34.5</v>
      </c>
      <c r="AA3" s="5">
        <v>57</v>
      </c>
      <c r="AB3" s="5">
        <v>58.5</v>
      </c>
      <c r="AC3" s="5">
        <v>29.5</v>
      </c>
      <c r="AD3" s="5">
        <v>52</v>
      </c>
      <c r="AE3" s="5">
        <v>48</v>
      </c>
      <c r="AF3" s="5">
        <v>43</v>
      </c>
      <c r="AG3" s="5">
        <v>57</v>
      </c>
      <c r="AH3" s="5"/>
      <c r="AJ3" s="7" t="s">
        <v>29</v>
      </c>
      <c r="AK3" s="17">
        <f>J3/90*50+50</f>
        <v>78.055555555555557</v>
      </c>
      <c r="AL3" s="5"/>
      <c r="AM3" s="5">
        <f>L3/10*50+50</f>
        <v>100</v>
      </c>
      <c r="AN3" s="5">
        <f>M3/10*50+50</f>
        <v>100</v>
      </c>
      <c r="AO3" s="5">
        <f>N3/10*50+50</f>
        <v>100</v>
      </c>
      <c r="AP3" s="5">
        <f>O3/10*50+50</f>
        <v>100</v>
      </c>
      <c r="AQ3" s="5">
        <f>P3/8*50+50</f>
        <v>81.25</v>
      </c>
      <c r="AR3" s="5">
        <f>Q3/4*50+50</f>
        <v>100</v>
      </c>
      <c r="AS3" s="5">
        <f>R3/15*50+50</f>
        <v>75</v>
      </c>
      <c r="AT3" s="5"/>
      <c r="AU3" s="30">
        <f>AVERAGE(AM3:AS3)</f>
        <v>93.75</v>
      </c>
      <c r="AV3" s="5"/>
      <c r="AW3" s="5">
        <f>U3/14*50+50</f>
        <v>100</v>
      </c>
      <c r="AX3" s="5">
        <f>V3/12*50+50</f>
        <v>100</v>
      </c>
      <c r="AY3" s="5">
        <f>W3/11*50+50</f>
        <v>100</v>
      </c>
      <c r="AZ3" s="5">
        <f>X3/13*50+50</f>
        <v>88.461538461538467</v>
      </c>
      <c r="BA3" s="5"/>
      <c r="BB3" s="23">
        <f>AVERAGE(AW3:AZ3)</f>
        <v>97.115384615384613</v>
      </c>
      <c r="BC3" s="26">
        <f>BB3*0.2</f>
        <v>19.423076923076923</v>
      </c>
      <c r="BD3" s="5"/>
      <c r="BE3" s="5">
        <f>Z3/36*50+50</f>
        <v>97.916666666666671</v>
      </c>
      <c r="BF3" s="5">
        <f>AA3/60*50+50</f>
        <v>97.5</v>
      </c>
      <c r="BG3" s="5">
        <f>AB3/62*50+50</f>
        <v>97.177419354838719</v>
      </c>
      <c r="BH3" s="5">
        <f>AC3/30*50+50</f>
        <v>99.166666666666657</v>
      </c>
      <c r="BI3" s="5">
        <f>AD3/59*50+50</f>
        <v>94.067796610169495</v>
      </c>
      <c r="BJ3" s="5">
        <f>AE3/58*50+50</f>
        <v>91.379310344827587</v>
      </c>
      <c r="BK3" s="5">
        <f>AF3/58*50+50</f>
        <v>87.068965517241381</v>
      </c>
      <c r="BL3" s="5">
        <f>AG3/57*50+50</f>
        <v>100</v>
      </c>
      <c r="BM3" s="5"/>
      <c r="BN3" s="23">
        <f>AVERAGE(BE3:BL3)</f>
        <v>95.534603145051307</v>
      </c>
      <c r="BO3" s="5"/>
      <c r="BP3" s="27">
        <f>BN3*0.5</f>
        <v>47.767301572525653</v>
      </c>
      <c r="BQ3" s="5"/>
      <c r="BR3" s="5">
        <v>95</v>
      </c>
      <c r="BS3" s="5"/>
      <c r="BT3" s="28">
        <f>BR3*0.3</f>
        <v>28.5</v>
      </c>
      <c r="BU3" s="22"/>
      <c r="BV3" s="22">
        <f>SUM(BT3,BP3,BC3)</f>
        <v>95.690378495602573</v>
      </c>
      <c r="BW3" s="22"/>
      <c r="BX3" s="29">
        <f>AVERAGE(BV3,AU3,AK3)</f>
        <v>89.165311350386048</v>
      </c>
      <c r="BY3" s="29"/>
      <c r="BZ3" s="29">
        <f>VLOOKUP(BX3,Sheet1!A$1:B$10,2)</f>
        <v>1.75</v>
      </c>
      <c r="CA3" s="5"/>
      <c r="CB3" s="7" t="s">
        <v>29</v>
      </c>
      <c r="CC3" s="5">
        <v>10</v>
      </c>
      <c r="CD3" s="5">
        <v>10</v>
      </c>
      <c r="CE3" s="5">
        <v>10</v>
      </c>
      <c r="CF3" s="5">
        <v>10</v>
      </c>
      <c r="CG3" s="5">
        <v>10</v>
      </c>
      <c r="CH3" s="5">
        <f>SUM(CC3:CG3)</f>
        <v>50</v>
      </c>
      <c r="CI3" s="5"/>
      <c r="CJ3" s="34">
        <v>10</v>
      </c>
      <c r="CK3" s="34">
        <v>11</v>
      </c>
      <c r="CL3" s="34">
        <v>8</v>
      </c>
      <c r="CM3" s="5">
        <v>7</v>
      </c>
      <c r="CN3" s="5">
        <v>6</v>
      </c>
      <c r="CO3" s="5">
        <v>10</v>
      </c>
      <c r="CP3" s="5"/>
      <c r="CQ3" s="5">
        <v>35</v>
      </c>
      <c r="CR3" s="5">
        <v>40</v>
      </c>
      <c r="CS3" s="5">
        <v>27</v>
      </c>
      <c r="CT3" s="5">
        <v>14</v>
      </c>
      <c r="CU3" s="5">
        <v>5</v>
      </c>
      <c r="CV3" s="5"/>
      <c r="CW3" s="5">
        <v>78</v>
      </c>
      <c r="CX3" s="5">
        <v>85</v>
      </c>
      <c r="CY3" s="5">
        <v>60</v>
      </c>
      <c r="CZ3" s="5">
        <v>69</v>
      </c>
      <c r="DA3" s="5">
        <v>55</v>
      </c>
      <c r="DB3" s="5"/>
      <c r="DC3" s="36">
        <v>93</v>
      </c>
      <c r="DE3" s="7" t="s">
        <v>29</v>
      </c>
      <c r="DF3" s="17">
        <f t="shared" ref="DF3:DF19" si="0">CH3/50*50+50</f>
        <v>100</v>
      </c>
      <c r="DH3" s="5">
        <f t="shared" ref="DH3:DH19" si="1">CJ3/10*50+50</f>
        <v>100</v>
      </c>
      <c r="DI3" s="5">
        <f t="shared" ref="DI3:DI19" si="2">CK3/11*50+50</f>
        <v>100</v>
      </c>
      <c r="DJ3" s="32">
        <f t="shared" ref="DJ3:DJ19" si="3">CL3/9*50+50</f>
        <v>94.444444444444443</v>
      </c>
      <c r="DK3" s="5">
        <f t="shared" ref="DK3:DK19" si="4">CM3/7*50+50</f>
        <v>100</v>
      </c>
      <c r="DL3" s="32">
        <f t="shared" ref="DL3:DL19" si="5">CN3/7*50+50</f>
        <v>92.857142857142861</v>
      </c>
      <c r="DM3" s="5">
        <f t="shared" ref="DM3:DM19" si="6">CO3/10*50+50</f>
        <v>100</v>
      </c>
      <c r="DN3" s="22">
        <f>AVERAGE(DH3:DM3)</f>
        <v>97.883597883597886</v>
      </c>
      <c r="DO3" s="22">
        <f>DN3*0.2</f>
        <v>19.576719576719579</v>
      </c>
      <c r="DP3" s="5"/>
      <c r="DQ3" s="32">
        <f t="shared" ref="DQ3:DQ19" si="7">CQ3/38*50+50</f>
        <v>96.05263157894737</v>
      </c>
      <c r="DR3" s="32">
        <f t="shared" ref="DR3:DR19" si="8">CR3/49*50+50</f>
        <v>90.816326530612244</v>
      </c>
      <c r="DS3" s="32">
        <f t="shared" ref="DS3:DS19" si="9">CS3/30*50+50</f>
        <v>95</v>
      </c>
      <c r="DT3" s="32">
        <f t="shared" ref="DT3:DT19" si="10">CT3/26*50+50</f>
        <v>76.92307692307692</v>
      </c>
      <c r="DU3" s="32">
        <f t="shared" ref="DU3:DU19" si="11">CU3/5*50+50</f>
        <v>100</v>
      </c>
      <c r="DV3" s="32">
        <f t="shared" ref="DV3:DV19" si="12">CW3/80*50+50</f>
        <v>98.75</v>
      </c>
      <c r="DW3" s="32">
        <f t="shared" ref="DW3:DW19" si="13">CX3/86*50+50</f>
        <v>99.418604651162781</v>
      </c>
      <c r="DX3" s="32">
        <f t="shared" ref="DX3:DX19" si="14">CY3/70*50+50</f>
        <v>92.857142857142861</v>
      </c>
      <c r="DY3" s="32">
        <f t="shared" ref="DY3:DY19" si="15">CZ3/75*50+50</f>
        <v>96</v>
      </c>
      <c r="DZ3" s="32">
        <f t="shared" ref="DZ3:DZ19" si="16">DA3/65*50+50</f>
        <v>92.307692307692307</v>
      </c>
      <c r="EA3" s="32">
        <f t="shared" ref="EA3:EA19" si="17">AVERAGE(DQ3:DZ3)</f>
        <v>93.812547484863444</v>
      </c>
      <c r="EB3" s="32">
        <f>EA3*0.5</f>
        <v>46.906273742431722</v>
      </c>
      <c r="EC3" s="5"/>
      <c r="ED3" s="5">
        <v>98</v>
      </c>
      <c r="EE3" s="22">
        <f>ED3*0.3</f>
        <v>29.4</v>
      </c>
      <c r="EF3" s="5"/>
      <c r="EG3" s="30">
        <f t="shared" ref="EG3:EG19" si="18">SUM(DO3,EB3,EE3)</f>
        <v>95.882993319151296</v>
      </c>
      <c r="EH3" s="5"/>
      <c r="EI3" s="22">
        <f>DC3</f>
        <v>93</v>
      </c>
      <c r="EJ3" s="5"/>
      <c r="EK3" s="68">
        <f t="shared" ref="EK3:EK19" si="19">AVERAGE(EI3,EG3,DF3)</f>
        <v>96.294331106383765</v>
      </c>
      <c r="EL3" s="70">
        <f t="shared" ref="EL3:EL19" si="20">BX3</f>
        <v>89.165311350386048</v>
      </c>
      <c r="EM3" s="5"/>
      <c r="EN3" s="75">
        <f>AVERAGE(EK3,EK3,EL3)</f>
        <v>93.91799118771786</v>
      </c>
      <c r="EO3" s="76">
        <f>VLOOKUP(EN3,Sheet1!A$1:B$10,2)</f>
        <v>1.5</v>
      </c>
      <c r="EP3" s="7" t="s">
        <v>29</v>
      </c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</row>
    <row r="4" spans="1:163" s="7" customFormat="1">
      <c r="A4" s="7">
        <v>2015171671</v>
      </c>
      <c r="C4" s="7" t="s">
        <v>22</v>
      </c>
      <c r="E4" s="5"/>
      <c r="J4" s="5">
        <v>45.5</v>
      </c>
      <c r="L4" s="5">
        <v>10</v>
      </c>
      <c r="M4" s="5">
        <v>10</v>
      </c>
      <c r="N4" s="5">
        <v>10</v>
      </c>
      <c r="O4" s="5">
        <v>10</v>
      </c>
      <c r="P4" s="5">
        <v>5</v>
      </c>
      <c r="Q4" s="5">
        <v>4</v>
      </c>
      <c r="R4" s="5">
        <v>6.5</v>
      </c>
      <c r="U4" s="5">
        <v>14</v>
      </c>
      <c r="V4" s="5">
        <v>12</v>
      </c>
      <c r="W4" s="5">
        <v>11</v>
      </c>
      <c r="X4" s="5">
        <v>11</v>
      </c>
      <c r="Y4" s="5"/>
      <c r="AA4" s="5">
        <v>33.5</v>
      </c>
      <c r="AB4" s="5">
        <v>53.5</v>
      </c>
      <c r="AC4" s="5">
        <v>26</v>
      </c>
      <c r="AD4" s="5">
        <v>43</v>
      </c>
      <c r="AE4" s="5">
        <v>52</v>
      </c>
      <c r="AF4" s="5">
        <v>50</v>
      </c>
      <c r="AG4" s="5">
        <v>57</v>
      </c>
      <c r="AH4" s="5"/>
      <c r="AJ4" s="7" t="s">
        <v>22</v>
      </c>
      <c r="AK4" s="17">
        <f t="shared" ref="AK4:AK19" si="21">J4/90*50+50</f>
        <v>75.277777777777771</v>
      </c>
      <c r="AL4" s="5"/>
      <c r="AM4" s="5">
        <f t="shared" ref="AM4:AM19" si="22">L4/10*50+50</f>
        <v>100</v>
      </c>
      <c r="AN4" s="5">
        <f t="shared" ref="AN4:AN19" si="23">M4/10*50+50</f>
        <v>100</v>
      </c>
      <c r="AO4" s="5">
        <f t="shared" ref="AO4:AO19" si="24">N4/10*50+50</f>
        <v>100</v>
      </c>
      <c r="AP4" s="5">
        <f t="shared" ref="AP4:AP19" si="25">O4/10*50+50</f>
        <v>100</v>
      </c>
      <c r="AQ4" s="5">
        <f t="shared" ref="AQ4:AQ19" si="26">P4/8*50+50</f>
        <v>81.25</v>
      </c>
      <c r="AR4" s="5">
        <f t="shared" ref="AR4:AR19" si="27">Q4/4*50+50</f>
        <v>100</v>
      </c>
      <c r="AS4" s="5">
        <f t="shared" ref="AS4:AS19" si="28">R4/15*50+50</f>
        <v>71.666666666666671</v>
      </c>
      <c r="AT4" s="5"/>
      <c r="AU4" s="30">
        <f t="shared" ref="AU4:AU19" si="29">AVERAGE(AM4:AS4)</f>
        <v>93.273809523809518</v>
      </c>
      <c r="AV4" s="5"/>
      <c r="AW4" s="5">
        <f t="shared" ref="AW4:AW19" si="30">U4/14*50+50</f>
        <v>100</v>
      </c>
      <c r="AX4" s="5">
        <f t="shared" ref="AX4:AX19" si="31">V4/12*50+50</f>
        <v>100</v>
      </c>
      <c r="AY4" s="5">
        <f t="shared" ref="AY4:AY19" si="32">W4/11*50+50</f>
        <v>100</v>
      </c>
      <c r="AZ4" s="5">
        <f t="shared" ref="AZ4:AZ19" si="33">X4/13*50+50</f>
        <v>92.307692307692307</v>
      </c>
      <c r="BA4" s="5"/>
      <c r="BB4" s="23">
        <f t="shared" ref="BB4:BB19" si="34">AVERAGE(AW4:AZ4)</f>
        <v>98.07692307692308</v>
      </c>
      <c r="BC4" s="26">
        <f t="shared" ref="BC4:BC19" si="35">BB4*0.2</f>
        <v>19.615384615384617</v>
      </c>
      <c r="BD4" s="5"/>
      <c r="BE4" s="5">
        <f t="shared" ref="BE4:BE19" si="36">Z4/36*50+50</f>
        <v>50</v>
      </c>
      <c r="BF4" s="5">
        <f t="shared" ref="BF4:BF19" si="37">AA4/60*50+50</f>
        <v>77.916666666666671</v>
      </c>
      <c r="BG4" s="5">
        <f t="shared" ref="BG4:BG19" si="38">AB4/62*50+50</f>
        <v>93.145161290322591</v>
      </c>
      <c r="BH4" s="5">
        <f t="shared" ref="BH4:BH19" si="39">AC4/30*50+50</f>
        <v>93.333333333333343</v>
      </c>
      <c r="BI4" s="5">
        <f t="shared" ref="BI4:BI19" si="40">AD4/59*50+50</f>
        <v>86.440677966101703</v>
      </c>
      <c r="BJ4" s="5">
        <f t="shared" ref="BJ4:BJ19" si="41">AE4/58*50+50</f>
        <v>94.827586206896555</v>
      </c>
      <c r="BK4" s="5">
        <f t="shared" ref="BK4:BK19" si="42">AF4/58*50+50</f>
        <v>93.103448275862064</v>
      </c>
      <c r="BL4" s="5">
        <f t="shared" ref="BL4:BL19" si="43">AG4/57*50+50</f>
        <v>100</v>
      </c>
      <c r="BM4" s="5"/>
      <c r="BN4" s="23">
        <f t="shared" ref="BN4:BN19" si="44">AVERAGE(BE4:BL4)</f>
        <v>86.095859217397859</v>
      </c>
      <c r="BO4" s="5"/>
      <c r="BP4" s="27">
        <f t="shared" ref="BP4:BP19" si="45">BN4*0.5</f>
        <v>43.047929608698929</v>
      </c>
      <c r="BQ4" s="5"/>
      <c r="BR4" s="5">
        <v>95</v>
      </c>
      <c r="BS4" s="5"/>
      <c r="BT4" s="28">
        <f t="shared" ref="BT4:BT19" si="46">BR4*0.3</f>
        <v>28.5</v>
      </c>
      <c r="BU4" s="22"/>
      <c r="BV4" s="22">
        <f t="shared" ref="BV4:BV19" si="47">SUM(BT4,BP4,BC4)</f>
        <v>91.163314224083535</v>
      </c>
      <c r="BW4" s="22"/>
      <c r="BX4" s="29">
        <f t="shared" ref="BX4:BX19" si="48">AVERAGE(BV4,AU4,AK4)</f>
        <v>86.571633841890275</v>
      </c>
      <c r="BY4" s="10"/>
      <c r="BZ4" s="29">
        <f>VLOOKUP(BX4,Sheet1!A$1:B$10,2)</f>
        <v>2</v>
      </c>
      <c r="CA4" s="5"/>
      <c r="CB4" s="7" t="s">
        <v>22</v>
      </c>
      <c r="CC4" s="5">
        <v>10</v>
      </c>
      <c r="CD4" s="5">
        <v>10</v>
      </c>
      <c r="CE4" s="5">
        <v>10</v>
      </c>
      <c r="CF4" s="5">
        <v>10</v>
      </c>
      <c r="CG4" s="5">
        <v>10</v>
      </c>
      <c r="CH4" s="5">
        <f t="shared" ref="CH4:CH19" si="49">SUM(CC4:CG4)</f>
        <v>50</v>
      </c>
      <c r="CI4" s="5"/>
      <c r="CJ4" s="34">
        <v>10</v>
      </c>
      <c r="CK4" s="34">
        <v>11</v>
      </c>
      <c r="CL4" s="34">
        <v>9</v>
      </c>
      <c r="CM4" s="5">
        <v>7</v>
      </c>
      <c r="CN4" s="5">
        <v>6</v>
      </c>
      <c r="CO4" s="5">
        <v>10</v>
      </c>
      <c r="CP4" s="5"/>
      <c r="CQ4" s="5">
        <v>29</v>
      </c>
      <c r="CR4" s="5">
        <v>33</v>
      </c>
      <c r="CS4" s="5">
        <v>28</v>
      </c>
      <c r="CT4" s="5">
        <v>21</v>
      </c>
      <c r="CU4" s="5">
        <v>5</v>
      </c>
      <c r="CV4" s="5"/>
      <c r="CW4" s="5">
        <v>80</v>
      </c>
      <c r="CX4" s="5">
        <v>77</v>
      </c>
      <c r="CY4" s="5">
        <v>67</v>
      </c>
      <c r="CZ4" s="5"/>
      <c r="DA4" s="5"/>
      <c r="DB4" s="5"/>
      <c r="DC4" s="36">
        <v>90</v>
      </c>
      <c r="DE4" s="7" t="s">
        <v>22</v>
      </c>
      <c r="DF4" s="17">
        <f t="shared" si="0"/>
        <v>100</v>
      </c>
      <c r="DH4" s="5">
        <f t="shared" si="1"/>
        <v>100</v>
      </c>
      <c r="DI4" s="5">
        <f t="shared" si="2"/>
        <v>100</v>
      </c>
      <c r="DJ4" s="32">
        <f t="shared" si="3"/>
        <v>100</v>
      </c>
      <c r="DK4" s="5">
        <f t="shared" si="4"/>
        <v>100</v>
      </c>
      <c r="DL4" s="32">
        <f t="shared" si="5"/>
        <v>92.857142857142861</v>
      </c>
      <c r="DM4" s="5">
        <f t="shared" si="6"/>
        <v>100</v>
      </c>
      <c r="DN4" s="22">
        <f t="shared" ref="DN4:DN19" si="50">AVERAGE(DH4:DM4)</f>
        <v>98.80952380952381</v>
      </c>
      <c r="DO4" s="22">
        <f t="shared" ref="DO4:DO19" si="51">DN4*0.2</f>
        <v>19.761904761904763</v>
      </c>
      <c r="DP4" s="5"/>
      <c r="DQ4" s="32">
        <f t="shared" si="7"/>
        <v>88.15789473684211</v>
      </c>
      <c r="DR4" s="32">
        <f t="shared" si="8"/>
        <v>83.673469387755091</v>
      </c>
      <c r="DS4" s="32">
        <f t="shared" si="9"/>
        <v>96.666666666666657</v>
      </c>
      <c r="DT4" s="32">
        <f t="shared" si="10"/>
        <v>90.384615384615387</v>
      </c>
      <c r="DU4" s="32">
        <f t="shared" si="11"/>
        <v>100</v>
      </c>
      <c r="DV4" s="32">
        <f t="shared" si="12"/>
        <v>100</v>
      </c>
      <c r="DW4" s="32">
        <f t="shared" si="13"/>
        <v>94.767441860465112</v>
      </c>
      <c r="DX4" s="32">
        <f t="shared" si="14"/>
        <v>97.857142857142861</v>
      </c>
      <c r="DY4" s="32">
        <f t="shared" si="15"/>
        <v>50</v>
      </c>
      <c r="DZ4" s="32">
        <f t="shared" si="16"/>
        <v>50</v>
      </c>
      <c r="EA4" s="32">
        <f t="shared" si="17"/>
        <v>85.15072308934873</v>
      </c>
      <c r="EB4" s="32">
        <f t="shared" ref="EB4:EB19" si="52">EA4*0.5</f>
        <v>42.575361544674365</v>
      </c>
      <c r="EC4" s="5"/>
      <c r="ED4" s="5">
        <v>98</v>
      </c>
      <c r="EE4" s="22">
        <f t="shared" ref="EE4:EE19" si="53">ED4*0.3</f>
        <v>29.4</v>
      </c>
      <c r="EF4" s="5"/>
      <c r="EG4" s="30">
        <f t="shared" si="18"/>
        <v>91.73726630657913</v>
      </c>
      <c r="EH4" s="5"/>
      <c r="EI4" s="22">
        <f t="shared" ref="EI4:EI19" si="54">DC4</f>
        <v>90</v>
      </c>
      <c r="EJ4" s="5"/>
      <c r="EK4" s="68">
        <f t="shared" si="19"/>
        <v>93.912422102193048</v>
      </c>
      <c r="EL4" s="70">
        <f t="shared" si="20"/>
        <v>86.571633841890275</v>
      </c>
      <c r="EM4" s="5"/>
      <c r="EN4" s="75">
        <f t="shared" ref="EN4:EN19" si="55">AVERAGE(EK4,EK4,EL4)</f>
        <v>91.465492682092119</v>
      </c>
      <c r="EO4" s="76">
        <f>VLOOKUP(EN4,Sheet1!A$1:B$10,2)</f>
        <v>1.75</v>
      </c>
      <c r="EP4" s="7" t="s">
        <v>22</v>
      </c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</row>
    <row r="5" spans="1:163" s="7" customFormat="1">
      <c r="A5" s="7">
        <v>2015179541</v>
      </c>
      <c r="C5" s="7" t="s">
        <v>15</v>
      </c>
      <c r="E5" s="5"/>
      <c r="J5" s="5">
        <v>34</v>
      </c>
      <c r="L5" s="5">
        <v>10</v>
      </c>
      <c r="M5" s="5">
        <v>10</v>
      </c>
      <c r="N5" s="5">
        <v>10</v>
      </c>
      <c r="O5" s="5">
        <v>10</v>
      </c>
      <c r="P5" s="5">
        <v>5.5</v>
      </c>
      <c r="Q5" s="5"/>
      <c r="R5" s="5">
        <v>8.5</v>
      </c>
      <c r="U5" s="5">
        <v>14</v>
      </c>
      <c r="V5" s="5">
        <v>12</v>
      </c>
      <c r="W5" s="5">
        <v>9</v>
      </c>
      <c r="X5" s="5">
        <v>6</v>
      </c>
      <c r="Y5" s="5"/>
      <c r="Z5" s="5">
        <v>22</v>
      </c>
      <c r="AA5" s="5">
        <v>49</v>
      </c>
      <c r="AB5" s="5">
        <v>50.5</v>
      </c>
      <c r="AC5" s="5">
        <v>15</v>
      </c>
      <c r="AD5" s="5">
        <v>47</v>
      </c>
      <c r="AE5" s="5">
        <v>52</v>
      </c>
      <c r="AF5" s="5">
        <v>46.5</v>
      </c>
      <c r="AG5" s="5">
        <v>57</v>
      </c>
      <c r="AH5" s="5"/>
      <c r="AJ5" s="7" t="s">
        <v>15</v>
      </c>
      <c r="AK5" s="17">
        <f t="shared" si="21"/>
        <v>68.888888888888886</v>
      </c>
      <c r="AL5" s="5"/>
      <c r="AM5" s="5">
        <f t="shared" si="22"/>
        <v>100</v>
      </c>
      <c r="AN5" s="5">
        <f t="shared" si="23"/>
        <v>100</v>
      </c>
      <c r="AO5" s="5">
        <f t="shared" si="24"/>
        <v>100</v>
      </c>
      <c r="AP5" s="5">
        <f t="shared" si="25"/>
        <v>100</v>
      </c>
      <c r="AQ5" s="5">
        <f t="shared" si="26"/>
        <v>84.375</v>
      </c>
      <c r="AR5" s="5">
        <f t="shared" si="27"/>
        <v>50</v>
      </c>
      <c r="AS5" s="5">
        <f t="shared" si="28"/>
        <v>78.333333333333329</v>
      </c>
      <c r="AT5" s="5"/>
      <c r="AU5" s="30">
        <f t="shared" si="29"/>
        <v>87.529761904761912</v>
      </c>
      <c r="AV5" s="5"/>
      <c r="AW5" s="5">
        <f t="shared" si="30"/>
        <v>100</v>
      </c>
      <c r="AX5" s="5">
        <f t="shared" si="31"/>
        <v>100</v>
      </c>
      <c r="AY5" s="5">
        <f t="shared" si="32"/>
        <v>90.909090909090907</v>
      </c>
      <c r="AZ5" s="5">
        <f t="shared" si="33"/>
        <v>73.07692307692308</v>
      </c>
      <c r="BA5" s="5"/>
      <c r="BB5" s="23">
        <f t="shared" si="34"/>
        <v>90.996503496503493</v>
      </c>
      <c r="BC5" s="26">
        <f t="shared" si="35"/>
        <v>18.1993006993007</v>
      </c>
      <c r="BD5" s="5"/>
      <c r="BE5" s="5">
        <f t="shared" si="36"/>
        <v>80.555555555555557</v>
      </c>
      <c r="BF5" s="5">
        <f t="shared" si="37"/>
        <v>90.833333333333343</v>
      </c>
      <c r="BG5" s="5">
        <f t="shared" si="38"/>
        <v>90.725806451612897</v>
      </c>
      <c r="BH5" s="5">
        <f t="shared" si="39"/>
        <v>75</v>
      </c>
      <c r="BI5" s="5">
        <f t="shared" si="40"/>
        <v>89.830508474576277</v>
      </c>
      <c r="BJ5" s="5">
        <f t="shared" si="41"/>
        <v>94.827586206896555</v>
      </c>
      <c r="BK5" s="5">
        <f t="shared" si="42"/>
        <v>90.086206896551715</v>
      </c>
      <c r="BL5" s="5">
        <f t="shared" si="43"/>
        <v>100</v>
      </c>
      <c r="BM5" s="5"/>
      <c r="BN5" s="23">
        <f t="shared" si="44"/>
        <v>88.982374614815797</v>
      </c>
      <c r="BO5" s="5"/>
      <c r="BP5" s="27">
        <f t="shared" si="45"/>
        <v>44.491187307407898</v>
      </c>
      <c r="BQ5" s="5"/>
      <c r="BR5" s="5">
        <v>95</v>
      </c>
      <c r="BS5" s="5"/>
      <c r="BT5" s="28">
        <f t="shared" si="46"/>
        <v>28.5</v>
      </c>
      <c r="BU5" s="22"/>
      <c r="BV5" s="22">
        <f t="shared" si="47"/>
        <v>91.190488006708591</v>
      </c>
      <c r="BW5" s="22"/>
      <c r="BX5" s="29">
        <f t="shared" si="48"/>
        <v>82.536379600119787</v>
      </c>
      <c r="BY5" s="10"/>
      <c r="BZ5" s="29">
        <f>VLOOKUP(BX5,Sheet1!A$1:B$10,2)</f>
        <v>2.25</v>
      </c>
      <c r="CA5" s="5"/>
      <c r="CB5" s="7" t="s">
        <v>15</v>
      </c>
      <c r="CC5" s="5">
        <v>10</v>
      </c>
      <c r="CD5" s="5">
        <v>10</v>
      </c>
      <c r="CE5" s="5">
        <v>10</v>
      </c>
      <c r="CF5" s="5">
        <v>10</v>
      </c>
      <c r="CG5" s="5">
        <v>10</v>
      </c>
      <c r="CH5" s="5">
        <f t="shared" si="49"/>
        <v>50</v>
      </c>
      <c r="CI5" s="5"/>
      <c r="CJ5" s="34">
        <v>10</v>
      </c>
      <c r="CK5" s="34">
        <v>11</v>
      </c>
      <c r="CL5" s="34">
        <v>9</v>
      </c>
      <c r="CM5" s="5"/>
      <c r="CN5" s="5"/>
      <c r="CQ5" s="5">
        <v>28</v>
      </c>
      <c r="CR5" s="5">
        <v>34</v>
      </c>
      <c r="CS5" s="5">
        <v>28</v>
      </c>
      <c r="CT5" s="5">
        <v>18</v>
      </c>
      <c r="CU5" s="5">
        <v>5</v>
      </c>
      <c r="CV5" s="5"/>
      <c r="CW5" s="5">
        <v>77</v>
      </c>
      <c r="CX5" s="5">
        <v>79</v>
      </c>
      <c r="CY5" s="5">
        <v>64</v>
      </c>
      <c r="CZ5" s="5">
        <v>73</v>
      </c>
      <c r="DA5" s="5">
        <v>62</v>
      </c>
      <c r="DB5" s="5"/>
      <c r="DC5" s="36">
        <v>93</v>
      </c>
      <c r="DE5" s="7" t="s">
        <v>15</v>
      </c>
      <c r="DF5" s="17">
        <f t="shared" si="0"/>
        <v>100</v>
      </c>
      <c r="DH5" s="5">
        <f t="shared" si="1"/>
        <v>100</v>
      </c>
      <c r="DI5" s="5">
        <f t="shared" si="2"/>
        <v>100</v>
      </c>
      <c r="DJ5" s="32">
        <f t="shared" si="3"/>
        <v>100</v>
      </c>
      <c r="DK5" s="5">
        <f t="shared" si="4"/>
        <v>50</v>
      </c>
      <c r="DL5" s="32">
        <f t="shared" si="5"/>
        <v>50</v>
      </c>
      <c r="DM5" s="5">
        <f t="shared" si="6"/>
        <v>50</v>
      </c>
      <c r="DN5" s="22">
        <f t="shared" si="50"/>
        <v>75</v>
      </c>
      <c r="DO5" s="22">
        <f t="shared" si="51"/>
        <v>15</v>
      </c>
      <c r="DP5" s="5"/>
      <c r="DQ5" s="32">
        <f t="shared" si="7"/>
        <v>86.84210526315789</v>
      </c>
      <c r="DR5" s="32">
        <f t="shared" si="8"/>
        <v>84.693877551020407</v>
      </c>
      <c r="DS5" s="32">
        <f t="shared" si="9"/>
        <v>96.666666666666657</v>
      </c>
      <c r="DT5" s="32">
        <f t="shared" si="10"/>
        <v>84.615384615384613</v>
      </c>
      <c r="DU5" s="32">
        <f t="shared" si="11"/>
        <v>100</v>
      </c>
      <c r="DV5" s="32">
        <f t="shared" si="12"/>
        <v>98.125</v>
      </c>
      <c r="DW5" s="32">
        <f t="shared" si="13"/>
        <v>95.930232558139537</v>
      </c>
      <c r="DX5" s="32">
        <f t="shared" si="14"/>
        <v>95.714285714285722</v>
      </c>
      <c r="DY5" s="32">
        <f t="shared" si="15"/>
        <v>98.666666666666671</v>
      </c>
      <c r="DZ5" s="32">
        <f t="shared" si="16"/>
        <v>97.692307692307693</v>
      </c>
      <c r="EA5" s="32">
        <f t="shared" si="17"/>
        <v>93.894652672762916</v>
      </c>
      <c r="EB5" s="32">
        <f t="shared" si="52"/>
        <v>46.947326336381458</v>
      </c>
      <c r="EC5" s="5"/>
      <c r="ED5" s="5">
        <v>98</v>
      </c>
      <c r="EE5" s="22">
        <f t="shared" si="53"/>
        <v>29.4</v>
      </c>
      <c r="EF5" s="5"/>
      <c r="EG5" s="30">
        <f t="shared" si="18"/>
        <v>91.347326336381457</v>
      </c>
      <c r="EH5" s="5"/>
      <c r="EI5" s="22">
        <f t="shared" si="54"/>
        <v>93</v>
      </c>
      <c r="EJ5" s="5"/>
      <c r="EK5" s="68">
        <f t="shared" si="19"/>
        <v>94.782442112127157</v>
      </c>
      <c r="EL5" s="70">
        <f t="shared" si="20"/>
        <v>82.536379600119787</v>
      </c>
      <c r="EM5" s="5"/>
      <c r="EN5" s="75">
        <f t="shared" si="55"/>
        <v>90.700421274791367</v>
      </c>
      <c r="EO5" s="76">
        <f>VLOOKUP(EN5,Sheet1!A$1:B$10,2)</f>
        <v>1.75</v>
      </c>
      <c r="EP5" s="7" t="s">
        <v>15</v>
      </c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</row>
    <row r="6" spans="1:163" s="7" customFormat="1">
      <c r="A6" s="7">
        <v>2015173691</v>
      </c>
      <c r="C6" s="7" t="s">
        <v>16</v>
      </c>
      <c r="E6" s="5"/>
      <c r="J6" s="5">
        <v>49</v>
      </c>
      <c r="L6" s="5">
        <v>10</v>
      </c>
      <c r="M6" s="5">
        <v>10</v>
      </c>
      <c r="N6" s="5">
        <v>10</v>
      </c>
      <c r="O6" s="5">
        <v>9</v>
      </c>
      <c r="P6" s="5">
        <v>5</v>
      </c>
      <c r="Q6" s="5">
        <v>4</v>
      </c>
      <c r="R6" s="5">
        <v>9</v>
      </c>
      <c r="U6" s="5">
        <v>14</v>
      </c>
      <c r="V6" s="5">
        <v>12</v>
      </c>
      <c r="W6" s="5">
        <v>3</v>
      </c>
      <c r="X6" s="5">
        <v>13</v>
      </c>
      <c r="Y6" s="5"/>
      <c r="Z6" s="5">
        <v>36</v>
      </c>
      <c r="AA6" s="5">
        <v>54</v>
      </c>
      <c r="AB6" s="5">
        <v>58.5</v>
      </c>
      <c r="AC6" s="5">
        <v>26</v>
      </c>
      <c r="AD6" s="5">
        <v>43</v>
      </c>
      <c r="AE6" s="5">
        <v>52</v>
      </c>
      <c r="AF6" s="5">
        <v>50</v>
      </c>
      <c r="AG6" s="5">
        <v>57</v>
      </c>
      <c r="AH6" s="5"/>
      <c r="AJ6" s="7" t="s">
        <v>16</v>
      </c>
      <c r="AK6" s="17">
        <f t="shared" si="21"/>
        <v>77.222222222222229</v>
      </c>
      <c r="AL6" s="5"/>
      <c r="AM6" s="5">
        <f t="shared" si="22"/>
        <v>100</v>
      </c>
      <c r="AN6" s="5">
        <f t="shared" si="23"/>
        <v>100</v>
      </c>
      <c r="AO6" s="5">
        <f t="shared" si="24"/>
        <v>100</v>
      </c>
      <c r="AP6" s="5">
        <f t="shared" si="25"/>
        <v>95</v>
      </c>
      <c r="AQ6" s="5">
        <f t="shared" si="26"/>
        <v>81.25</v>
      </c>
      <c r="AR6" s="5">
        <f t="shared" si="27"/>
        <v>100</v>
      </c>
      <c r="AS6" s="5">
        <f t="shared" si="28"/>
        <v>80</v>
      </c>
      <c r="AT6" s="5"/>
      <c r="AU6" s="30">
        <f t="shared" si="29"/>
        <v>93.75</v>
      </c>
      <c r="AV6" s="5"/>
      <c r="AW6" s="5">
        <f t="shared" si="30"/>
        <v>100</v>
      </c>
      <c r="AX6" s="5">
        <f t="shared" si="31"/>
        <v>100</v>
      </c>
      <c r="AY6" s="5">
        <f t="shared" si="32"/>
        <v>63.636363636363633</v>
      </c>
      <c r="AZ6" s="5">
        <f t="shared" si="33"/>
        <v>100</v>
      </c>
      <c r="BA6" s="5"/>
      <c r="BB6" s="23">
        <f t="shared" si="34"/>
        <v>90.909090909090907</v>
      </c>
      <c r="BC6" s="26">
        <f t="shared" si="35"/>
        <v>18.181818181818183</v>
      </c>
      <c r="BD6" s="5"/>
      <c r="BE6" s="5">
        <f t="shared" si="36"/>
        <v>100</v>
      </c>
      <c r="BF6" s="5">
        <f t="shared" si="37"/>
        <v>95</v>
      </c>
      <c r="BG6" s="5">
        <f t="shared" si="38"/>
        <v>97.177419354838719</v>
      </c>
      <c r="BH6" s="5">
        <f t="shared" si="39"/>
        <v>93.333333333333343</v>
      </c>
      <c r="BI6" s="5">
        <f t="shared" si="40"/>
        <v>86.440677966101703</v>
      </c>
      <c r="BJ6" s="5">
        <f t="shared" si="41"/>
        <v>94.827586206896555</v>
      </c>
      <c r="BK6" s="5">
        <f t="shared" si="42"/>
        <v>93.103448275862064</v>
      </c>
      <c r="BL6" s="5">
        <f t="shared" si="43"/>
        <v>100</v>
      </c>
      <c r="BM6" s="5"/>
      <c r="BN6" s="23">
        <f t="shared" si="44"/>
        <v>94.985308142129043</v>
      </c>
      <c r="BO6" s="5"/>
      <c r="BP6" s="27">
        <f t="shared" si="45"/>
        <v>47.492654071064521</v>
      </c>
      <c r="BQ6" s="5"/>
      <c r="BR6" s="5">
        <v>95</v>
      </c>
      <c r="BS6" s="5"/>
      <c r="BT6" s="28">
        <f t="shared" si="46"/>
        <v>28.5</v>
      </c>
      <c r="BU6" s="22"/>
      <c r="BV6" s="22">
        <f t="shared" si="47"/>
        <v>94.174472252882708</v>
      </c>
      <c r="BW6" s="22"/>
      <c r="BX6" s="29">
        <f t="shared" si="48"/>
        <v>88.382231491701646</v>
      </c>
      <c r="BY6" s="10"/>
      <c r="BZ6" s="29">
        <f>VLOOKUP(BX6,Sheet1!A$1:B$10,2)</f>
        <v>2</v>
      </c>
      <c r="CA6" s="5"/>
      <c r="CB6" s="7" t="s">
        <v>16</v>
      </c>
      <c r="CC6" s="5">
        <v>10</v>
      </c>
      <c r="CD6" s="5">
        <v>10</v>
      </c>
      <c r="CE6" s="5">
        <v>10</v>
      </c>
      <c r="CF6" s="5">
        <v>10</v>
      </c>
      <c r="CG6" s="5">
        <v>10</v>
      </c>
      <c r="CH6" s="5">
        <f t="shared" si="49"/>
        <v>50</v>
      </c>
      <c r="CI6" s="5"/>
      <c r="CJ6" s="34">
        <v>9.5</v>
      </c>
      <c r="CK6" s="34">
        <v>11</v>
      </c>
      <c r="CL6" s="34">
        <v>9</v>
      </c>
      <c r="CM6" s="5">
        <v>5</v>
      </c>
      <c r="CN6" s="5">
        <v>5</v>
      </c>
      <c r="CO6" s="5">
        <v>10</v>
      </c>
      <c r="CP6" s="5"/>
      <c r="CQ6" s="5">
        <v>31</v>
      </c>
      <c r="CR6" s="5">
        <v>38</v>
      </c>
      <c r="CS6" s="5">
        <v>28</v>
      </c>
      <c r="CT6" s="5">
        <v>21</v>
      </c>
      <c r="CU6" s="5">
        <v>5</v>
      </c>
      <c r="CV6" s="5"/>
      <c r="CW6" s="5">
        <v>78</v>
      </c>
      <c r="CX6" s="5">
        <v>78</v>
      </c>
      <c r="CY6" s="5">
        <v>65</v>
      </c>
      <c r="CZ6" s="5"/>
      <c r="DA6" s="5">
        <v>61</v>
      </c>
      <c r="DB6" s="5"/>
      <c r="DC6" s="36">
        <v>93</v>
      </c>
      <c r="DE6" s="7" t="s">
        <v>16</v>
      </c>
      <c r="DF6" s="17">
        <f t="shared" si="0"/>
        <v>100</v>
      </c>
      <c r="DH6" s="5">
        <f t="shared" si="1"/>
        <v>97.5</v>
      </c>
      <c r="DI6" s="5">
        <f t="shared" si="2"/>
        <v>100</v>
      </c>
      <c r="DJ6" s="32">
        <f t="shared" si="3"/>
        <v>100</v>
      </c>
      <c r="DK6" s="5">
        <f t="shared" si="4"/>
        <v>85.714285714285722</v>
      </c>
      <c r="DL6" s="32">
        <f t="shared" si="5"/>
        <v>85.714285714285722</v>
      </c>
      <c r="DM6" s="5">
        <f t="shared" si="6"/>
        <v>100</v>
      </c>
      <c r="DN6" s="22">
        <f t="shared" si="50"/>
        <v>94.821428571428569</v>
      </c>
      <c r="DO6" s="22">
        <f t="shared" si="51"/>
        <v>18.964285714285715</v>
      </c>
      <c r="DP6" s="5"/>
      <c r="DQ6" s="32">
        <f t="shared" si="7"/>
        <v>90.78947368421052</v>
      </c>
      <c r="DR6" s="32">
        <f t="shared" si="8"/>
        <v>88.775510204081627</v>
      </c>
      <c r="DS6" s="32">
        <f t="shared" si="9"/>
        <v>96.666666666666657</v>
      </c>
      <c r="DT6" s="32">
        <f t="shared" si="10"/>
        <v>90.384615384615387</v>
      </c>
      <c r="DU6" s="32">
        <f t="shared" si="11"/>
        <v>100</v>
      </c>
      <c r="DV6" s="32">
        <f t="shared" si="12"/>
        <v>98.75</v>
      </c>
      <c r="DW6" s="32">
        <f t="shared" si="13"/>
        <v>95.348837209302332</v>
      </c>
      <c r="DX6" s="32">
        <f t="shared" si="14"/>
        <v>96.428571428571431</v>
      </c>
      <c r="DY6" s="32">
        <f t="shared" si="15"/>
        <v>50</v>
      </c>
      <c r="DZ6" s="32">
        <f t="shared" si="16"/>
        <v>96.92307692307692</v>
      </c>
      <c r="EA6" s="32">
        <f t="shared" si="17"/>
        <v>90.406675150052493</v>
      </c>
      <c r="EB6" s="32">
        <f t="shared" si="52"/>
        <v>45.203337575026246</v>
      </c>
      <c r="EC6" s="5"/>
      <c r="ED6" s="5">
        <v>98</v>
      </c>
      <c r="EE6" s="22">
        <f t="shared" si="53"/>
        <v>29.4</v>
      </c>
      <c r="EF6" s="5"/>
      <c r="EG6" s="30">
        <f t="shared" si="18"/>
        <v>93.567623289311967</v>
      </c>
      <c r="EH6" s="5"/>
      <c r="EI6" s="22">
        <f t="shared" si="54"/>
        <v>93</v>
      </c>
      <c r="EJ6" s="5"/>
      <c r="EK6" s="68">
        <f t="shared" si="19"/>
        <v>95.522541096437337</v>
      </c>
      <c r="EL6" s="70">
        <f t="shared" si="20"/>
        <v>88.382231491701646</v>
      </c>
      <c r="EM6" s="5"/>
      <c r="EN6" s="75">
        <f t="shared" si="55"/>
        <v>93.142437894858787</v>
      </c>
      <c r="EO6" s="76">
        <f>VLOOKUP(EN6,Sheet1!A$1:B$10,2)</f>
        <v>1.5</v>
      </c>
      <c r="EP6" s="7" t="s">
        <v>16</v>
      </c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</row>
    <row r="7" spans="1:163" s="7" customFormat="1">
      <c r="A7" s="7">
        <v>2015170791</v>
      </c>
      <c r="C7" s="7" t="s">
        <v>23</v>
      </c>
      <c r="E7" s="5"/>
      <c r="J7" s="5">
        <v>89</v>
      </c>
      <c r="L7" s="5">
        <v>10</v>
      </c>
      <c r="M7" s="5">
        <v>10</v>
      </c>
      <c r="N7" s="5">
        <v>10</v>
      </c>
      <c r="O7" s="5">
        <v>10</v>
      </c>
      <c r="P7" s="5">
        <v>3.5</v>
      </c>
      <c r="Q7" s="5">
        <v>4</v>
      </c>
      <c r="R7" s="5">
        <v>11</v>
      </c>
      <c r="U7" s="5">
        <v>14</v>
      </c>
      <c r="V7" s="5">
        <v>12</v>
      </c>
      <c r="W7" s="5">
        <v>11</v>
      </c>
      <c r="X7" s="5">
        <v>13</v>
      </c>
      <c r="Y7" s="5"/>
      <c r="Z7" s="5">
        <v>32.5</v>
      </c>
      <c r="AA7" s="5">
        <v>56</v>
      </c>
      <c r="AB7" s="5">
        <v>57.5</v>
      </c>
      <c r="AC7" s="5">
        <v>28</v>
      </c>
      <c r="AD7" s="5">
        <v>49</v>
      </c>
      <c r="AE7" s="5">
        <v>52</v>
      </c>
      <c r="AF7" s="5">
        <v>46.5</v>
      </c>
      <c r="AG7" s="5">
        <v>57</v>
      </c>
      <c r="AH7" s="5"/>
      <c r="AJ7" s="7" t="s">
        <v>23</v>
      </c>
      <c r="AK7" s="17">
        <f t="shared" si="21"/>
        <v>99.444444444444443</v>
      </c>
      <c r="AL7" s="5"/>
      <c r="AM7" s="5">
        <f t="shared" si="22"/>
        <v>100</v>
      </c>
      <c r="AN7" s="5">
        <f t="shared" si="23"/>
        <v>100</v>
      </c>
      <c r="AO7" s="5">
        <f t="shared" si="24"/>
        <v>100</v>
      </c>
      <c r="AP7" s="5">
        <f t="shared" si="25"/>
        <v>100</v>
      </c>
      <c r="AQ7" s="5">
        <f t="shared" si="26"/>
        <v>71.875</v>
      </c>
      <c r="AR7" s="5">
        <f t="shared" si="27"/>
        <v>100</v>
      </c>
      <c r="AS7" s="5">
        <f t="shared" si="28"/>
        <v>86.666666666666657</v>
      </c>
      <c r="AT7" s="5"/>
      <c r="AU7" s="30">
        <f t="shared" si="29"/>
        <v>94.077380952380949</v>
      </c>
      <c r="AV7" s="5"/>
      <c r="AW7" s="5">
        <f t="shared" si="30"/>
        <v>100</v>
      </c>
      <c r="AX7" s="5">
        <f t="shared" si="31"/>
        <v>100</v>
      </c>
      <c r="AY7" s="5">
        <f t="shared" si="32"/>
        <v>100</v>
      </c>
      <c r="AZ7" s="5">
        <f t="shared" si="33"/>
        <v>100</v>
      </c>
      <c r="BA7" s="5"/>
      <c r="BB7" s="23">
        <f t="shared" si="34"/>
        <v>100</v>
      </c>
      <c r="BC7" s="26">
        <f t="shared" si="35"/>
        <v>20</v>
      </c>
      <c r="BD7" s="5"/>
      <c r="BE7" s="5">
        <f t="shared" si="36"/>
        <v>95.138888888888886</v>
      </c>
      <c r="BF7" s="5">
        <f t="shared" si="37"/>
        <v>96.666666666666657</v>
      </c>
      <c r="BG7" s="5">
        <f t="shared" si="38"/>
        <v>96.370967741935488</v>
      </c>
      <c r="BH7" s="5">
        <f t="shared" si="39"/>
        <v>96.666666666666657</v>
      </c>
      <c r="BI7" s="5">
        <f t="shared" si="40"/>
        <v>91.525423728813564</v>
      </c>
      <c r="BJ7" s="5">
        <f t="shared" si="41"/>
        <v>94.827586206896555</v>
      </c>
      <c r="BK7" s="5">
        <f t="shared" si="42"/>
        <v>90.086206896551715</v>
      </c>
      <c r="BL7" s="5">
        <f t="shared" si="43"/>
        <v>100</v>
      </c>
      <c r="BM7" s="5"/>
      <c r="BN7" s="23">
        <f t="shared" si="44"/>
        <v>95.160300849552442</v>
      </c>
      <c r="BO7" s="5"/>
      <c r="BP7" s="27">
        <f t="shared" si="45"/>
        <v>47.580150424776221</v>
      </c>
      <c r="BQ7" s="5"/>
      <c r="BR7" s="5">
        <v>95</v>
      </c>
      <c r="BS7" s="5"/>
      <c r="BT7" s="28">
        <f t="shared" si="46"/>
        <v>28.5</v>
      </c>
      <c r="BU7" s="22"/>
      <c r="BV7" s="22">
        <f t="shared" si="47"/>
        <v>96.080150424776221</v>
      </c>
      <c r="BW7" s="22"/>
      <c r="BX7" s="29">
        <f t="shared" si="48"/>
        <v>96.53399194053388</v>
      </c>
      <c r="BY7" s="10"/>
      <c r="BZ7" s="29">
        <f>VLOOKUP(BX7,Sheet1!A$1:B$10,2)</f>
        <v>1.25</v>
      </c>
      <c r="CA7" s="5"/>
      <c r="CB7" s="7" t="s">
        <v>23</v>
      </c>
      <c r="CC7" s="5">
        <v>10</v>
      </c>
      <c r="CD7" s="5">
        <v>10</v>
      </c>
      <c r="CE7" s="5">
        <v>10</v>
      </c>
      <c r="CF7" s="5">
        <v>10</v>
      </c>
      <c r="CG7" s="5">
        <v>10</v>
      </c>
      <c r="CH7" s="5">
        <f t="shared" si="49"/>
        <v>50</v>
      </c>
      <c r="CI7" s="5"/>
      <c r="CJ7" s="34">
        <v>10</v>
      </c>
      <c r="CK7" s="34">
        <v>11</v>
      </c>
      <c r="CL7" s="34">
        <v>9</v>
      </c>
      <c r="CM7" s="5">
        <v>7</v>
      </c>
      <c r="CN7" s="5">
        <v>7</v>
      </c>
      <c r="CO7" s="5">
        <v>10</v>
      </c>
      <c r="CP7" s="5"/>
      <c r="CQ7" s="5">
        <v>31</v>
      </c>
      <c r="CR7" s="5">
        <v>41</v>
      </c>
      <c r="CS7" s="5">
        <v>28</v>
      </c>
      <c r="CT7" s="5">
        <v>17</v>
      </c>
      <c r="CU7" s="5">
        <v>5</v>
      </c>
      <c r="CV7" s="5"/>
      <c r="CW7" s="5">
        <v>79</v>
      </c>
      <c r="CX7" s="5">
        <v>83</v>
      </c>
      <c r="CY7" s="5">
        <v>70</v>
      </c>
      <c r="CZ7" s="5">
        <v>71</v>
      </c>
      <c r="DA7" s="5">
        <v>62</v>
      </c>
      <c r="DB7" s="5"/>
      <c r="DC7" s="36">
        <v>97</v>
      </c>
      <c r="DE7" s="7" t="s">
        <v>23</v>
      </c>
      <c r="DF7" s="17">
        <f t="shared" si="0"/>
        <v>100</v>
      </c>
      <c r="DH7" s="5">
        <f t="shared" si="1"/>
        <v>100</v>
      </c>
      <c r="DI7" s="5">
        <f t="shared" si="2"/>
        <v>100</v>
      </c>
      <c r="DJ7" s="32">
        <f t="shared" si="3"/>
        <v>100</v>
      </c>
      <c r="DK7" s="5">
        <f t="shared" si="4"/>
        <v>100</v>
      </c>
      <c r="DL7" s="32">
        <f t="shared" si="5"/>
        <v>100</v>
      </c>
      <c r="DM7" s="5">
        <f t="shared" si="6"/>
        <v>100</v>
      </c>
      <c r="DN7" s="22">
        <f t="shared" si="50"/>
        <v>100</v>
      </c>
      <c r="DO7" s="22">
        <f t="shared" si="51"/>
        <v>20</v>
      </c>
      <c r="DP7" s="5"/>
      <c r="DQ7" s="32">
        <f t="shared" si="7"/>
        <v>90.78947368421052</v>
      </c>
      <c r="DR7" s="32">
        <f t="shared" si="8"/>
        <v>91.83673469387756</v>
      </c>
      <c r="DS7" s="32">
        <f t="shared" si="9"/>
        <v>96.666666666666657</v>
      </c>
      <c r="DT7" s="32">
        <f t="shared" si="10"/>
        <v>82.692307692307693</v>
      </c>
      <c r="DU7" s="32">
        <f t="shared" si="11"/>
        <v>100</v>
      </c>
      <c r="DV7" s="32">
        <f t="shared" si="12"/>
        <v>99.375</v>
      </c>
      <c r="DW7" s="32">
        <f t="shared" si="13"/>
        <v>98.255813953488371</v>
      </c>
      <c r="DX7" s="32">
        <f t="shared" si="14"/>
        <v>100</v>
      </c>
      <c r="DY7" s="32">
        <f t="shared" si="15"/>
        <v>97.333333333333343</v>
      </c>
      <c r="DZ7" s="32">
        <f t="shared" si="16"/>
        <v>97.692307692307693</v>
      </c>
      <c r="EA7" s="32">
        <f t="shared" si="17"/>
        <v>95.464163771619184</v>
      </c>
      <c r="EB7" s="32">
        <f t="shared" si="52"/>
        <v>47.732081885809592</v>
      </c>
      <c r="EC7" s="5"/>
      <c r="ED7" s="5">
        <v>98</v>
      </c>
      <c r="EE7" s="22">
        <f t="shared" si="53"/>
        <v>29.4</v>
      </c>
      <c r="EF7" s="5"/>
      <c r="EG7" s="30">
        <f t="shared" si="18"/>
        <v>97.132081885809583</v>
      </c>
      <c r="EH7" s="5"/>
      <c r="EI7" s="22">
        <f t="shared" si="54"/>
        <v>97</v>
      </c>
      <c r="EJ7" s="5"/>
      <c r="EK7" s="68">
        <f t="shared" si="19"/>
        <v>98.044027295269871</v>
      </c>
      <c r="EL7" s="70">
        <f t="shared" si="20"/>
        <v>96.53399194053388</v>
      </c>
      <c r="EM7" s="5"/>
      <c r="EN7" s="75">
        <f t="shared" si="55"/>
        <v>97.54068217702455</v>
      </c>
      <c r="EO7" s="76">
        <f>VLOOKUP(EN7,Sheet1!A$1:B$10,2)</f>
        <v>1</v>
      </c>
      <c r="EP7" s="7" t="s">
        <v>23</v>
      </c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</row>
    <row r="8" spans="1:163" s="7" customFormat="1">
      <c r="A8" s="7">
        <v>2015170551</v>
      </c>
      <c r="C8" s="7" t="s">
        <v>24</v>
      </c>
      <c r="E8" s="5"/>
      <c r="J8" s="5">
        <v>29.5</v>
      </c>
      <c r="L8" s="5">
        <v>10</v>
      </c>
      <c r="M8" s="5">
        <v>10</v>
      </c>
      <c r="N8" s="5">
        <v>10</v>
      </c>
      <c r="O8" s="5">
        <v>10</v>
      </c>
      <c r="P8" s="5">
        <v>3</v>
      </c>
      <c r="Q8" s="5">
        <v>4</v>
      </c>
      <c r="R8" s="5">
        <v>4</v>
      </c>
      <c r="U8" s="5">
        <v>14</v>
      </c>
      <c r="V8" s="5">
        <v>11</v>
      </c>
      <c r="W8" s="5">
        <v>11</v>
      </c>
      <c r="X8" s="5">
        <v>13</v>
      </c>
      <c r="Y8" s="5"/>
      <c r="Z8" s="5">
        <v>34.5</v>
      </c>
      <c r="AA8" s="5">
        <v>57</v>
      </c>
      <c r="AB8" s="5">
        <v>58.5</v>
      </c>
      <c r="AC8" s="5">
        <v>29.5</v>
      </c>
      <c r="AD8" s="5">
        <v>52</v>
      </c>
      <c r="AE8" s="5">
        <v>48</v>
      </c>
      <c r="AF8" s="5">
        <v>43</v>
      </c>
      <c r="AG8" s="5">
        <v>57</v>
      </c>
      <c r="AH8" s="5"/>
      <c r="AJ8" s="7" t="s">
        <v>24</v>
      </c>
      <c r="AK8" s="17">
        <f t="shared" si="21"/>
        <v>66.388888888888886</v>
      </c>
      <c r="AL8" s="5"/>
      <c r="AM8" s="5">
        <f t="shared" si="22"/>
        <v>100</v>
      </c>
      <c r="AN8" s="5">
        <f t="shared" si="23"/>
        <v>100</v>
      </c>
      <c r="AO8" s="5">
        <f t="shared" si="24"/>
        <v>100</v>
      </c>
      <c r="AP8" s="5">
        <f t="shared" si="25"/>
        <v>100</v>
      </c>
      <c r="AQ8" s="5">
        <f t="shared" si="26"/>
        <v>68.75</v>
      </c>
      <c r="AR8" s="5">
        <f t="shared" si="27"/>
        <v>100</v>
      </c>
      <c r="AS8" s="5">
        <f t="shared" si="28"/>
        <v>63.333333333333336</v>
      </c>
      <c r="AT8" s="5"/>
      <c r="AU8" s="30">
        <f t="shared" si="29"/>
        <v>90.297619047619051</v>
      </c>
      <c r="AV8" s="5"/>
      <c r="AW8" s="5">
        <f t="shared" si="30"/>
        <v>100</v>
      </c>
      <c r="AX8" s="5">
        <f t="shared" si="31"/>
        <v>95.833333333333329</v>
      </c>
      <c r="AY8" s="5">
        <f t="shared" si="32"/>
        <v>100</v>
      </c>
      <c r="AZ8" s="5">
        <f t="shared" si="33"/>
        <v>100</v>
      </c>
      <c r="BA8" s="5"/>
      <c r="BB8" s="23">
        <f t="shared" si="34"/>
        <v>98.958333333333329</v>
      </c>
      <c r="BC8" s="26">
        <f t="shared" si="35"/>
        <v>19.791666666666668</v>
      </c>
      <c r="BD8" s="5"/>
      <c r="BE8" s="5">
        <f t="shared" si="36"/>
        <v>97.916666666666671</v>
      </c>
      <c r="BF8" s="5">
        <f t="shared" si="37"/>
        <v>97.5</v>
      </c>
      <c r="BG8" s="5">
        <f t="shared" si="38"/>
        <v>97.177419354838719</v>
      </c>
      <c r="BH8" s="5">
        <f t="shared" si="39"/>
        <v>99.166666666666657</v>
      </c>
      <c r="BI8" s="5">
        <f t="shared" si="40"/>
        <v>94.067796610169495</v>
      </c>
      <c r="BJ8" s="5">
        <f t="shared" si="41"/>
        <v>91.379310344827587</v>
      </c>
      <c r="BK8" s="5">
        <f t="shared" si="42"/>
        <v>87.068965517241381</v>
      </c>
      <c r="BL8" s="5">
        <f t="shared" si="43"/>
        <v>100</v>
      </c>
      <c r="BM8" s="5"/>
      <c r="BN8" s="23">
        <f t="shared" si="44"/>
        <v>95.534603145051307</v>
      </c>
      <c r="BO8" s="5"/>
      <c r="BP8" s="27">
        <f t="shared" si="45"/>
        <v>47.767301572525653</v>
      </c>
      <c r="BQ8" s="5"/>
      <c r="BR8" s="5">
        <v>95</v>
      </c>
      <c r="BS8" s="5"/>
      <c r="BT8" s="28">
        <f t="shared" si="46"/>
        <v>28.5</v>
      </c>
      <c r="BU8" s="22"/>
      <c r="BV8" s="22">
        <f t="shared" si="47"/>
        <v>96.058968239192325</v>
      </c>
      <c r="BW8" s="22"/>
      <c r="BX8" s="29">
        <f t="shared" si="48"/>
        <v>84.248492058566754</v>
      </c>
      <c r="BY8" s="10"/>
      <c r="BZ8" s="29">
        <f>VLOOKUP(BX8,Sheet1!A$1:B$10,2)</f>
        <v>2.25</v>
      </c>
      <c r="CA8" s="5"/>
      <c r="CB8" s="7" t="s">
        <v>24</v>
      </c>
      <c r="CC8" s="5">
        <v>10</v>
      </c>
      <c r="CD8" s="5">
        <v>10</v>
      </c>
      <c r="CE8" s="5">
        <v>10</v>
      </c>
      <c r="CF8" s="5">
        <v>10</v>
      </c>
      <c r="CG8" s="5">
        <v>10</v>
      </c>
      <c r="CH8" s="5">
        <f t="shared" si="49"/>
        <v>50</v>
      </c>
      <c r="CI8" s="5"/>
      <c r="CJ8" s="34">
        <v>10</v>
      </c>
      <c r="CK8" s="34">
        <v>11</v>
      </c>
      <c r="CL8" s="34"/>
      <c r="CM8" s="5">
        <v>7</v>
      </c>
      <c r="CN8" s="5">
        <v>6</v>
      </c>
      <c r="CQ8" s="5">
        <v>35</v>
      </c>
      <c r="CR8" s="5">
        <v>40</v>
      </c>
      <c r="CS8" s="5">
        <v>27</v>
      </c>
      <c r="CT8" s="5">
        <v>14</v>
      </c>
      <c r="CU8" s="5">
        <v>5</v>
      </c>
      <c r="CV8" s="5"/>
      <c r="CW8" s="5">
        <v>78</v>
      </c>
      <c r="CX8" s="5">
        <v>85</v>
      </c>
      <c r="CY8" s="5">
        <v>60</v>
      </c>
      <c r="CZ8" s="5"/>
      <c r="DA8" s="5"/>
      <c r="DB8" s="5"/>
      <c r="DC8" s="36">
        <v>92</v>
      </c>
      <c r="DE8" s="7" t="s">
        <v>24</v>
      </c>
      <c r="DF8" s="17">
        <f t="shared" si="0"/>
        <v>100</v>
      </c>
      <c r="DH8" s="5">
        <f t="shared" si="1"/>
        <v>100</v>
      </c>
      <c r="DI8" s="5">
        <f t="shared" si="2"/>
        <v>100</v>
      </c>
      <c r="DJ8" s="32">
        <f t="shared" si="3"/>
        <v>50</v>
      </c>
      <c r="DK8" s="5">
        <f t="shared" si="4"/>
        <v>100</v>
      </c>
      <c r="DL8" s="32">
        <f t="shared" si="5"/>
        <v>92.857142857142861</v>
      </c>
      <c r="DM8" s="5">
        <f t="shared" si="6"/>
        <v>50</v>
      </c>
      <c r="DN8" s="22">
        <f t="shared" si="50"/>
        <v>82.142857142857153</v>
      </c>
      <c r="DO8" s="22">
        <f t="shared" si="51"/>
        <v>16.428571428571431</v>
      </c>
      <c r="DP8" s="5"/>
      <c r="DQ8" s="32">
        <f t="shared" si="7"/>
        <v>96.05263157894737</v>
      </c>
      <c r="DR8" s="32">
        <f t="shared" si="8"/>
        <v>90.816326530612244</v>
      </c>
      <c r="DS8" s="32">
        <f t="shared" si="9"/>
        <v>95</v>
      </c>
      <c r="DT8" s="32">
        <f t="shared" si="10"/>
        <v>76.92307692307692</v>
      </c>
      <c r="DU8" s="32">
        <f t="shared" si="11"/>
        <v>100</v>
      </c>
      <c r="DV8" s="32">
        <f t="shared" si="12"/>
        <v>98.75</v>
      </c>
      <c r="DW8" s="32">
        <f t="shared" si="13"/>
        <v>99.418604651162781</v>
      </c>
      <c r="DX8" s="32">
        <f t="shared" si="14"/>
        <v>92.857142857142861</v>
      </c>
      <c r="DY8" s="32">
        <f t="shared" si="15"/>
        <v>50</v>
      </c>
      <c r="DZ8" s="32">
        <f t="shared" si="16"/>
        <v>50</v>
      </c>
      <c r="EA8" s="32">
        <f t="shared" si="17"/>
        <v>84.981778254094223</v>
      </c>
      <c r="EB8" s="32">
        <f t="shared" si="52"/>
        <v>42.490889127047112</v>
      </c>
      <c r="EC8" s="5"/>
      <c r="ED8" s="5">
        <v>98</v>
      </c>
      <c r="EE8" s="22">
        <f t="shared" si="53"/>
        <v>29.4</v>
      </c>
      <c r="EF8" s="5"/>
      <c r="EG8" s="30">
        <f t="shared" si="18"/>
        <v>88.319460555618548</v>
      </c>
      <c r="EH8" s="5"/>
      <c r="EI8" s="22">
        <f t="shared" si="54"/>
        <v>92</v>
      </c>
      <c r="EJ8" s="5"/>
      <c r="EK8" s="68">
        <f t="shared" si="19"/>
        <v>93.439820185206187</v>
      </c>
      <c r="EL8" s="70">
        <f t="shared" si="20"/>
        <v>84.248492058566754</v>
      </c>
      <c r="EM8" s="5"/>
      <c r="EN8" s="75">
        <f t="shared" si="55"/>
        <v>90.376044142993052</v>
      </c>
      <c r="EO8" s="76">
        <f>VLOOKUP(EN8,Sheet1!A$1:B$10,2)</f>
        <v>1.75</v>
      </c>
      <c r="EP8" s="7" t="s">
        <v>24</v>
      </c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</row>
    <row r="9" spans="1:163" s="7" customFormat="1">
      <c r="A9" s="7">
        <v>2015169321</v>
      </c>
      <c r="C9" s="7" t="s">
        <v>92</v>
      </c>
      <c r="E9" s="5"/>
      <c r="J9" s="5">
        <v>40.5</v>
      </c>
      <c r="L9" s="5">
        <v>10</v>
      </c>
      <c r="M9" s="5">
        <v>10</v>
      </c>
      <c r="N9" s="5">
        <v>10</v>
      </c>
      <c r="O9" s="5">
        <v>10</v>
      </c>
      <c r="P9" s="5">
        <v>5</v>
      </c>
      <c r="Q9" s="5">
        <v>4</v>
      </c>
      <c r="R9" s="5">
        <v>4</v>
      </c>
      <c r="U9" s="5">
        <v>14</v>
      </c>
      <c r="V9" s="5">
        <v>12</v>
      </c>
      <c r="W9" s="5">
        <v>8</v>
      </c>
      <c r="X9" s="5">
        <v>13</v>
      </c>
      <c r="Y9" s="5"/>
      <c r="AA9" s="5">
        <v>33.5</v>
      </c>
      <c r="AB9" s="5">
        <v>53.5</v>
      </c>
      <c r="AC9" s="5">
        <v>26</v>
      </c>
      <c r="AD9" s="5">
        <v>43</v>
      </c>
      <c r="AE9" s="5">
        <v>52</v>
      </c>
      <c r="AF9" s="5">
        <v>50</v>
      </c>
      <c r="AG9" s="5">
        <v>57</v>
      </c>
      <c r="AH9" s="5"/>
      <c r="AJ9" s="7" t="s">
        <v>25</v>
      </c>
      <c r="AK9" s="17">
        <f t="shared" si="21"/>
        <v>72.5</v>
      </c>
      <c r="AL9" s="5"/>
      <c r="AM9" s="5">
        <f t="shared" si="22"/>
        <v>100</v>
      </c>
      <c r="AN9" s="5">
        <f t="shared" si="23"/>
        <v>100</v>
      </c>
      <c r="AO9" s="5">
        <f t="shared" si="24"/>
        <v>100</v>
      </c>
      <c r="AP9" s="5">
        <f t="shared" si="25"/>
        <v>100</v>
      </c>
      <c r="AQ9" s="5">
        <f t="shared" si="26"/>
        <v>81.25</v>
      </c>
      <c r="AR9" s="5">
        <f t="shared" si="27"/>
        <v>100</v>
      </c>
      <c r="AS9" s="5">
        <f t="shared" si="28"/>
        <v>63.333333333333336</v>
      </c>
      <c r="AT9" s="5"/>
      <c r="AU9" s="30">
        <f t="shared" si="29"/>
        <v>92.083333333333343</v>
      </c>
      <c r="AV9" s="5"/>
      <c r="AW9" s="5">
        <f t="shared" si="30"/>
        <v>100</v>
      </c>
      <c r="AX9" s="5">
        <f t="shared" si="31"/>
        <v>100</v>
      </c>
      <c r="AY9" s="5">
        <f t="shared" si="32"/>
        <v>86.363636363636374</v>
      </c>
      <c r="AZ9" s="5">
        <f t="shared" si="33"/>
        <v>100</v>
      </c>
      <c r="BA9" s="5"/>
      <c r="BB9" s="23">
        <f t="shared" si="34"/>
        <v>96.590909090909093</v>
      </c>
      <c r="BC9" s="26">
        <f t="shared" si="35"/>
        <v>19.31818181818182</v>
      </c>
      <c r="BD9" s="5"/>
      <c r="BE9" s="5">
        <f t="shared" si="36"/>
        <v>50</v>
      </c>
      <c r="BF9" s="5">
        <f t="shared" si="37"/>
        <v>77.916666666666671</v>
      </c>
      <c r="BG9" s="5">
        <f t="shared" si="38"/>
        <v>93.145161290322591</v>
      </c>
      <c r="BH9" s="5">
        <f t="shared" si="39"/>
        <v>93.333333333333343</v>
      </c>
      <c r="BI9" s="5">
        <f t="shared" si="40"/>
        <v>86.440677966101703</v>
      </c>
      <c r="BJ9" s="5">
        <f t="shared" si="41"/>
        <v>94.827586206896555</v>
      </c>
      <c r="BK9" s="5">
        <f t="shared" si="42"/>
        <v>93.103448275862064</v>
      </c>
      <c r="BL9" s="5">
        <f t="shared" si="43"/>
        <v>100</v>
      </c>
      <c r="BM9" s="5"/>
      <c r="BN9" s="23">
        <f t="shared" si="44"/>
        <v>86.095859217397859</v>
      </c>
      <c r="BO9" s="5"/>
      <c r="BP9" s="27">
        <f t="shared" si="45"/>
        <v>43.047929608698929</v>
      </c>
      <c r="BQ9" s="5"/>
      <c r="BR9" s="5">
        <v>95</v>
      </c>
      <c r="BS9" s="5"/>
      <c r="BT9" s="28">
        <f t="shared" si="46"/>
        <v>28.5</v>
      </c>
      <c r="BU9" s="22"/>
      <c r="BV9" s="22">
        <f t="shared" si="47"/>
        <v>90.866111426880735</v>
      </c>
      <c r="BW9" s="22"/>
      <c r="BX9" s="29">
        <f t="shared" si="48"/>
        <v>85.149814920071364</v>
      </c>
      <c r="BY9" s="10"/>
      <c r="BZ9" s="29">
        <f>VLOOKUP(BX9,Sheet1!A$1:B$10,2)</f>
        <v>2.25</v>
      </c>
      <c r="CA9" s="5"/>
      <c r="CB9" s="7" t="s">
        <v>92</v>
      </c>
      <c r="CC9" s="5">
        <v>10</v>
      </c>
      <c r="CD9" s="5">
        <v>10</v>
      </c>
      <c r="CE9" s="5">
        <v>10</v>
      </c>
      <c r="CF9" s="5">
        <v>10</v>
      </c>
      <c r="CG9" s="5">
        <v>10</v>
      </c>
      <c r="CH9" s="5">
        <f t="shared" si="49"/>
        <v>50</v>
      </c>
      <c r="CI9" s="5"/>
      <c r="CJ9" s="34">
        <v>10</v>
      </c>
      <c r="CK9" s="34">
        <v>11</v>
      </c>
      <c r="CL9" s="34">
        <v>9</v>
      </c>
      <c r="CM9" s="5">
        <v>7</v>
      </c>
      <c r="CN9" s="5">
        <v>7</v>
      </c>
      <c r="CO9" s="5">
        <v>10</v>
      </c>
      <c r="CP9" s="5"/>
      <c r="CQ9" s="5">
        <v>29</v>
      </c>
      <c r="CR9" s="5">
        <v>33</v>
      </c>
      <c r="CS9" s="5">
        <v>28</v>
      </c>
      <c r="CT9" s="5">
        <v>21</v>
      </c>
      <c r="CU9" s="5">
        <v>5</v>
      </c>
      <c r="CV9" s="5"/>
      <c r="CW9" s="5">
        <v>80</v>
      </c>
      <c r="CX9" s="5">
        <v>77</v>
      </c>
      <c r="CY9" s="5">
        <v>67</v>
      </c>
      <c r="CZ9" s="5"/>
      <c r="DA9" s="5"/>
      <c r="DB9" s="5"/>
      <c r="DC9" s="36">
        <v>79</v>
      </c>
      <c r="DE9" s="7" t="s">
        <v>92</v>
      </c>
      <c r="DF9" s="17">
        <f t="shared" si="0"/>
        <v>100</v>
      </c>
      <c r="DH9" s="5">
        <f t="shared" si="1"/>
        <v>100</v>
      </c>
      <c r="DI9" s="5">
        <f t="shared" si="2"/>
        <v>100</v>
      </c>
      <c r="DJ9" s="32">
        <f t="shared" si="3"/>
        <v>100</v>
      </c>
      <c r="DK9" s="5">
        <f t="shared" si="4"/>
        <v>100</v>
      </c>
      <c r="DL9" s="32">
        <f t="shared" si="5"/>
        <v>100</v>
      </c>
      <c r="DM9" s="5">
        <f t="shared" si="6"/>
        <v>100</v>
      </c>
      <c r="DN9" s="22">
        <f t="shared" si="50"/>
        <v>100</v>
      </c>
      <c r="DO9" s="22">
        <f t="shared" si="51"/>
        <v>20</v>
      </c>
      <c r="DP9" s="5"/>
      <c r="DQ9" s="32">
        <f t="shared" si="7"/>
        <v>88.15789473684211</v>
      </c>
      <c r="DR9" s="32">
        <f t="shared" si="8"/>
        <v>83.673469387755091</v>
      </c>
      <c r="DS9" s="32">
        <f t="shared" si="9"/>
        <v>96.666666666666657</v>
      </c>
      <c r="DT9" s="32">
        <f t="shared" si="10"/>
        <v>90.384615384615387</v>
      </c>
      <c r="DU9" s="32">
        <f t="shared" si="11"/>
        <v>100</v>
      </c>
      <c r="DV9" s="32">
        <f t="shared" si="12"/>
        <v>100</v>
      </c>
      <c r="DW9" s="32">
        <f t="shared" si="13"/>
        <v>94.767441860465112</v>
      </c>
      <c r="DX9" s="32">
        <f t="shared" si="14"/>
        <v>97.857142857142861</v>
      </c>
      <c r="DY9" s="32">
        <f t="shared" si="15"/>
        <v>50</v>
      </c>
      <c r="DZ9" s="32">
        <f t="shared" si="16"/>
        <v>50</v>
      </c>
      <c r="EA9" s="32">
        <f t="shared" si="17"/>
        <v>85.15072308934873</v>
      </c>
      <c r="EB9" s="32">
        <f t="shared" si="52"/>
        <v>42.575361544674365</v>
      </c>
      <c r="EC9" s="5"/>
      <c r="ED9" s="5">
        <v>98</v>
      </c>
      <c r="EE9" s="22">
        <f t="shared" si="53"/>
        <v>29.4</v>
      </c>
      <c r="EF9" s="5"/>
      <c r="EG9" s="30">
        <f t="shared" si="18"/>
        <v>91.975361544674371</v>
      </c>
      <c r="EH9" s="5"/>
      <c r="EI9" s="22">
        <f t="shared" si="54"/>
        <v>79</v>
      </c>
      <c r="EJ9" s="5"/>
      <c r="EK9" s="68">
        <f t="shared" si="19"/>
        <v>90.325120514891452</v>
      </c>
      <c r="EL9" s="70">
        <f t="shared" si="20"/>
        <v>85.149814920071364</v>
      </c>
      <c r="EM9" s="5"/>
      <c r="EN9" s="75">
        <f t="shared" si="55"/>
        <v>88.600018649951423</v>
      </c>
      <c r="EO9" s="76">
        <f>VLOOKUP(EN9,Sheet1!A$1:B$10,2)</f>
        <v>1.75</v>
      </c>
      <c r="EP9" s="7" t="s">
        <v>92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</row>
    <row r="10" spans="1:163" s="7" customFormat="1">
      <c r="A10" s="7">
        <v>2015179591</v>
      </c>
      <c r="C10" s="7" t="s">
        <v>31</v>
      </c>
      <c r="E10" s="5"/>
      <c r="J10" s="5">
        <v>86.5</v>
      </c>
      <c r="L10" s="5">
        <v>10</v>
      </c>
      <c r="M10" s="5">
        <v>10</v>
      </c>
      <c r="N10" s="5">
        <v>10</v>
      </c>
      <c r="O10" s="5">
        <v>10</v>
      </c>
      <c r="P10" s="5">
        <v>8</v>
      </c>
      <c r="Q10" s="5">
        <v>4</v>
      </c>
      <c r="R10" s="5">
        <v>13.5</v>
      </c>
      <c r="U10" s="5">
        <v>14</v>
      </c>
      <c r="V10" s="5">
        <v>12</v>
      </c>
      <c r="W10" s="5">
        <v>11</v>
      </c>
      <c r="X10" s="5">
        <v>13</v>
      </c>
      <c r="Y10" s="5"/>
      <c r="Z10" s="5">
        <v>32.5</v>
      </c>
      <c r="AA10" s="5">
        <v>56</v>
      </c>
      <c r="AB10" s="5">
        <v>57.5</v>
      </c>
      <c r="AC10" s="5">
        <v>28</v>
      </c>
      <c r="AD10" s="5">
        <v>49</v>
      </c>
      <c r="AE10" s="5">
        <v>52</v>
      </c>
      <c r="AF10" s="5">
        <v>50.5</v>
      </c>
      <c r="AG10" s="5">
        <v>57</v>
      </c>
      <c r="AH10" s="5"/>
      <c r="AJ10" s="7" t="s">
        <v>31</v>
      </c>
      <c r="AK10" s="17">
        <f t="shared" si="21"/>
        <v>98.055555555555557</v>
      </c>
      <c r="AL10" s="5"/>
      <c r="AM10" s="5">
        <f t="shared" si="22"/>
        <v>100</v>
      </c>
      <c r="AN10" s="5">
        <f t="shared" si="23"/>
        <v>100</v>
      </c>
      <c r="AO10" s="5">
        <f t="shared" si="24"/>
        <v>100</v>
      </c>
      <c r="AP10" s="5">
        <f t="shared" si="25"/>
        <v>100</v>
      </c>
      <c r="AQ10" s="5">
        <f t="shared" si="26"/>
        <v>100</v>
      </c>
      <c r="AR10" s="5">
        <f t="shared" si="27"/>
        <v>100</v>
      </c>
      <c r="AS10" s="5">
        <f t="shared" si="28"/>
        <v>95</v>
      </c>
      <c r="AT10" s="5"/>
      <c r="AU10" s="30">
        <f t="shared" si="29"/>
        <v>99.285714285714292</v>
      </c>
      <c r="AV10" s="5"/>
      <c r="AW10" s="5">
        <f t="shared" si="30"/>
        <v>100</v>
      </c>
      <c r="AX10" s="5">
        <f t="shared" si="31"/>
        <v>100</v>
      </c>
      <c r="AY10" s="5">
        <f t="shared" si="32"/>
        <v>100</v>
      </c>
      <c r="AZ10" s="5">
        <f t="shared" si="33"/>
        <v>100</v>
      </c>
      <c r="BA10" s="5"/>
      <c r="BB10" s="23">
        <f t="shared" si="34"/>
        <v>100</v>
      </c>
      <c r="BC10" s="26">
        <f t="shared" si="35"/>
        <v>20</v>
      </c>
      <c r="BD10" s="5"/>
      <c r="BE10" s="5">
        <f t="shared" si="36"/>
        <v>95.138888888888886</v>
      </c>
      <c r="BF10" s="5">
        <f t="shared" si="37"/>
        <v>96.666666666666657</v>
      </c>
      <c r="BG10" s="5">
        <f t="shared" si="38"/>
        <v>96.370967741935488</v>
      </c>
      <c r="BH10" s="5">
        <f t="shared" si="39"/>
        <v>96.666666666666657</v>
      </c>
      <c r="BI10" s="5">
        <f t="shared" si="40"/>
        <v>91.525423728813564</v>
      </c>
      <c r="BJ10" s="5">
        <f t="shared" si="41"/>
        <v>94.827586206896555</v>
      </c>
      <c r="BK10" s="5">
        <f t="shared" si="42"/>
        <v>93.534482758620697</v>
      </c>
      <c r="BL10" s="5">
        <f t="shared" si="43"/>
        <v>100</v>
      </c>
      <c r="BM10" s="5"/>
      <c r="BN10" s="23">
        <f t="shared" si="44"/>
        <v>95.591335332311061</v>
      </c>
      <c r="BO10" s="5"/>
      <c r="BP10" s="27">
        <f t="shared" si="45"/>
        <v>47.795667666155531</v>
      </c>
      <c r="BQ10" s="5"/>
      <c r="BR10" s="5">
        <v>95</v>
      </c>
      <c r="BS10" s="5"/>
      <c r="BT10" s="28">
        <f t="shared" si="46"/>
        <v>28.5</v>
      </c>
      <c r="BU10" s="22"/>
      <c r="BV10" s="22">
        <f t="shared" si="47"/>
        <v>96.295667666155538</v>
      </c>
      <c r="BW10" s="22"/>
      <c r="BX10" s="29">
        <f t="shared" si="48"/>
        <v>97.8789791691418</v>
      </c>
      <c r="BY10" s="10"/>
      <c r="BZ10" s="29">
        <f>VLOOKUP(BX10,Sheet1!A$1:B$10,2)</f>
        <v>1</v>
      </c>
      <c r="CA10" s="5"/>
      <c r="CB10" s="7" t="s">
        <v>31</v>
      </c>
      <c r="CC10" s="5">
        <v>10</v>
      </c>
      <c r="CD10" s="5">
        <v>10</v>
      </c>
      <c r="CE10" s="5">
        <v>10</v>
      </c>
      <c r="CF10" s="5">
        <v>10</v>
      </c>
      <c r="CG10" s="5">
        <v>10</v>
      </c>
      <c r="CH10" s="5">
        <f t="shared" si="49"/>
        <v>50</v>
      </c>
      <c r="CI10" s="5"/>
      <c r="CJ10" s="34">
        <v>9.5</v>
      </c>
      <c r="CK10" s="34">
        <v>11</v>
      </c>
      <c r="CL10" s="34">
        <v>9</v>
      </c>
      <c r="CM10" s="5">
        <v>7</v>
      </c>
      <c r="CN10" s="5">
        <v>7</v>
      </c>
      <c r="CQ10" s="5">
        <v>31</v>
      </c>
      <c r="CR10" s="5">
        <v>41</v>
      </c>
      <c r="CS10" s="5">
        <v>28</v>
      </c>
      <c r="CT10" s="5">
        <v>17</v>
      </c>
      <c r="CU10" s="5">
        <v>5</v>
      </c>
      <c r="CV10" s="5"/>
      <c r="CW10" s="5">
        <v>79</v>
      </c>
      <c r="CX10" s="5">
        <v>83</v>
      </c>
      <c r="CY10" s="5">
        <v>70</v>
      </c>
      <c r="CZ10" s="5">
        <v>71</v>
      </c>
      <c r="DA10" s="5"/>
      <c r="DB10" s="5"/>
      <c r="DC10" s="36">
        <v>97</v>
      </c>
      <c r="DE10" s="7" t="s">
        <v>31</v>
      </c>
      <c r="DF10" s="17">
        <f t="shared" si="0"/>
        <v>100</v>
      </c>
      <c r="DH10" s="5">
        <f t="shared" si="1"/>
        <v>97.5</v>
      </c>
      <c r="DI10" s="5">
        <f t="shared" si="2"/>
        <v>100</v>
      </c>
      <c r="DJ10" s="32">
        <f t="shared" si="3"/>
        <v>100</v>
      </c>
      <c r="DK10" s="5">
        <f t="shared" si="4"/>
        <v>100</v>
      </c>
      <c r="DL10" s="32">
        <f t="shared" si="5"/>
        <v>100</v>
      </c>
      <c r="DM10" s="5">
        <f t="shared" si="6"/>
        <v>50</v>
      </c>
      <c r="DN10" s="22">
        <f t="shared" si="50"/>
        <v>91.25</v>
      </c>
      <c r="DO10" s="22">
        <f t="shared" si="51"/>
        <v>18.25</v>
      </c>
      <c r="DP10" s="5"/>
      <c r="DQ10" s="32">
        <f t="shared" si="7"/>
        <v>90.78947368421052</v>
      </c>
      <c r="DR10" s="32">
        <f t="shared" si="8"/>
        <v>91.83673469387756</v>
      </c>
      <c r="DS10" s="32">
        <f t="shared" si="9"/>
        <v>96.666666666666657</v>
      </c>
      <c r="DT10" s="32">
        <f t="shared" si="10"/>
        <v>82.692307692307693</v>
      </c>
      <c r="DU10" s="32">
        <f t="shared" si="11"/>
        <v>100</v>
      </c>
      <c r="DV10" s="32">
        <f t="shared" si="12"/>
        <v>99.375</v>
      </c>
      <c r="DW10" s="32">
        <f t="shared" si="13"/>
        <v>98.255813953488371</v>
      </c>
      <c r="DX10" s="32">
        <f t="shared" si="14"/>
        <v>100</v>
      </c>
      <c r="DY10" s="32">
        <f t="shared" si="15"/>
        <v>97.333333333333343</v>
      </c>
      <c r="DZ10" s="32">
        <f t="shared" si="16"/>
        <v>50</v>
      </c>
      <c r="EA10" s="32">
        <f t="shared" si="17"/>
        <v>90.69493300238841</v>
      </c>
      <c r="EB10" s="32">
        <f t="shared" si="52"/>
        <v>45.347466501194205</v>
      </c>
      <c r="EC10" s="5"/>
      <c r="ED10" s="5">
        <v>98</v>
      </c>
      <c r="EE10" s="22">
        <f t="shared" si="53"/>
        <v>29.4</v>
      </c>
      <c r="EF10" s="5"/>
      <c r="EG10" s="30">
        <f t="shared" si="18"/>
        <v>92.997466501194197</v>
      </c>
      <c r="EH10" s="5"/>
      <c r="EI10" s="22">
        <f t="shared" si="54"/>
        <v>97</v>
      </c>
      <c r="EJ10" s="5"/>
      <c r="EK10" s="68">
        <f t="shared" si="19"/>
        <v>96.665822167064732</v>
      </c>
      <c r="EL10" s="70">
        <f t="shared" si="20"/>
        <v>97.8789791691418</v>
      </c>
      <c r="EM10" s="5"/>
      <c r="EN10" s="75">
        <f t="shared" si="55"/>
        <v>97.070207834423755</v>
      </c>
      <c r="EO10" s="76">
        <f>VLOOKUP(EN10,Sheet1!A$1:B$10,2)</f>
        <v>1.25</v>
      </c>
      <c r="EP10" s="7" t="s">
        <v>31</v>
      </c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</row>
    <row r="11" spans="1:163" s="7" customFormat="1">
      <c r="A11" s="7">
        <v>2015181841</v>
      </c>
      <c r="C11" s="7" t="s">
        <v>30</v>
      </c>
      <c r="E11" s="5"/>
      <c r="J11" s="5">
        <v>31</v>
      </c>
      <c r="L11" s="5">
        <v>10</v>
      </c>
      <c r="M11" s="5">
        <v>10</v>
      </c>
      <c r="N11" s="5">
        <v>10</v>
      </c>
      <c r="O11" s="5">
        <v>10</v>
      </c>
      <c r="P11" s="5">
        <v>5</v>
      </c>
      <c r="Q11" s="5">
        <v>4</v>
      </c>
      <c r="R11" s="5">
        <v>7</v>
      </c>
      <c r="U11" s="5">
        <v>14</v>
      </c>
      <c r="V11" s="5">
        <v>10</v>
      </c>
      <c r="W11" s="5">
        <v>10</v>
      </c>
      <c r="X11" s="5">
        <v>6</v>
      </c>
      <c r="Y11" s="5"/>
      <c r="AA11" s="5">
        <v>33.5</v>
      </c>
      <c r="AB11" s="5">
        <v>53.5</v>
      </c>
      <c r="AC11" s="5">
        <v>26</v>
      </c>
      <c r="AD11" s="5">
        <v>43</v>
      </c>
      <c r="AE11" s="5">
        <v>52</v>
      </c>
      <c r="AF11" s="5">
        <v>50</v>
      </c>
      <c r="AG11" s="5">
        <v>57</v>
      </c>
      <c r="AH11" s="5"/>
      <c r="AJ11" s="7" t="s">
        <v>30</v>
      </c>
      <c r="AK11" s="17">
        <f t="shared" si="21"/>
        <v>67.222222222222229</v>
      </c>
      <c r="AL11" s="5"/>
      <c r="AM11" s="5">
        <f t="shared" si="22"/>
        <v>100</v>
      </c>
      <c r="AN11" s="5">
        <f t="shared" si="23"/>
        <v>100</v>
      </c>
      <c r="AO11" s="5">
        <f t="shared" si="24"/>
        <v>100</v>
      </c>
      <c r="AP11" s="5">
        <f t="shared" si="25"/>
        <v>100</v>
      </c>
      <c r="AQ11" s="5">
        <f t="shared" si="26"/>
        <v>81.25</v>
      </c>
      <c r="AR11" s="5">
        <f t="shared" si="27"/>
        <v>100</v>
      </c>
      <c r="AS11" s="5">
        <f t="shared" si="28"/>
        <v>73.333333333333329</v>
      </c>
      <c r="AT11" s="5"/>
      <c r="AU11" s="30">
        <f t="shared" si="29"/>
        <v>93.511904761904773</v>
      </c>
      <c r="AV11" s="5"/>
      <c r="AW11" s="5">
        <f t="shared" si="30"/>
        <v>100</v>
      </c>
      <c r="AX11" s="5">
        <f t="shared" si="31"/>
        <v>91.666666666666671</v>
      </c>
      <c r="AY11" s="5">
        <f t="shared" si="32"/>
        <v>95.454545454545453</v>
      </c>
      <c r="AZ11" s="5">
        <f t="shared" si="33"/>
        <v>73.07692307692308</v>
      </c>
      <c r="BA11" s="5"/>
      <c r="BB11" s="23">
        <f t="shared" si="34"/>
        <v>90.049533799533805</v>
      </c>
      <c r="BC11" s="26">
        <f t="shared" si="35"/>
        <v>18.009906759906762</v>
      </c>
      <c r="BD11" s="5"/>
      <c r="BE11" s="5">
        <f t="shared" si="36"/>
        <v>50</v>
      </c>
      <c r="BF11" s="5">
        <f t="shared" si="37"/>
        <v>77.916666666666671</v>
      </c>
      <c r="BG11" s="5">
        <f t="shared" si="38"/>
        <v>93.145161290322591</v>
      </c>
      <c r="BH11" s="5">
        <f t="shared" si="39"/>
        <v>93.333333333333343</v>
      </c>
      <c r="BI11" s="5">
        <f t="shared" si="40"/>
        <v>86.440677966101703</v>
      </c>
      <c r="BJ11" s="5">
        <f t="shared" si="41"/>
        <v>94.827586206896555</v>
      </c>
      <c r="BK11" s="5">
        <f t="shared" si="42"/>
        <v>93.103448275862064</v>
      </c>
      <c r="BL11" s="5">
        <f t="shared" si="43"/>
        <v>100</v>
      </c>
      <c r="BM11" s="5"/>
      <c r="BN11" s="23">
        <f t="shared" si="44"/>
        <v>86.095859217397859</v>
      </c>
      <c r="BO11" s="5"/>
      <c r="BP11" s="27">
        <f t="shared" si="45"/>
        <v>43.047929608698929</v>
      </c>
      <c r="BQ11" s="5"/>
      <c r="BR11" s="5">
        <v>95</v>
      </c>
      <c r="BS11" s="5"/>
      <c r="BT11" s="28">
        <f t="shared" si="46"/>
        <v>28.5</v>
      </c>
      <c r="BU11" s="22"/>
      <c r="BV11" s="22">
        <f t="shared" si="47"/>
        <v>89.557836368605678</v>
      </c>
      <c r="BW11" s="22"/>
      <c r="BX11" s="29">
        <f t="shared" si="48"/>
        <v>83.430654450910893</v>
      </c>
      <c r="BY11" s="10"/>
      <c r="BZ11" s="29">
        <f>VLOOKUP(BX11,Sheet1!A$1:B$10,2)</f>
        <v>2.25</v>
      </c>
      <c r="CA11" s="5"/>
      <c r="CB11" s="7" t="s">
        <v>30</v>
      </c>
      <c r="CC11" s="5">
        <v>10</v>
      </c>
      <c r="CD11" s="5">
        <v>10</v>
      </c>
      <c r="CE11" s="5">
        <v>10</v>
      </c>
      <c r="CF11" s="5">
        <v>10</v>
      </c>
      <c r="CG11" s="5">
        <v>10</v>
      </c>
      <c r="CH11" s="5">
        <f t="shared" si="49"/>
        <v>50</v>
      </c>
      <c r="CI11" s="5"/>
      <c r="CJ11" s="34"/>
      <c r="CK11" s="34">
        <v>11</v>
      </c>
      <c r="CL11" s="34"/>
      <c r="CM11" s="5"/>
      <c r="CN11" s="5"/>
      <c r="CO11" s="5">
        <v>10</v>
      </c>
      <c r="CP11" s="5"/>
      <c r="CQ11" s="5">
        <v>29</v>
      </c>
      <c r="CR11" s="5">
        <v>33</v>
      </c>
      <c r="CS11" s="5">
        <v>28</v>
      </c>
      <c r="CT11" s="5">
        <v>21</v>
      </c>
      <c r="CU11" s="5">
        <v>5</v>
      </c>
      <c r="CV11" s="5"/>
      <c r="CW11" s="5">
        <v>80</v>
      </c>
      <c r="CX11" s="5">
        <v>77</v>
      </c>
      <c r="CY11" s="5">
        <v>67</v>
      </c>
      <c r="CZ11" s="5"/>
      <c r="DA11" s="5"/>
      <c r="DB11" s="5"/>
      <c r="DC11" s="36">
        <v>90</v>
      </c>
      <c r="DE11" s="7" t="s">
        <v>30</v>
      </c>
      <c r="DF11" s="17">
        <f t="shared" si="0"/>
        <v>100</v>
      </c>
      <c r="DH11" s="5">
        <f t="shared" si="1"/>
        <v>50</v>
      </c>
      <c r="DI11" s="5">
        <f t="shared" si="2"/>
        <v>100</v>
      </c>
      <c r="DJ11" s="32">
        <f t="shared" si="3"/>
        <v>50</v>
      </c>
      <c r="DK11" s="5">
        <f t="shared" si="4"/>
        <v>50</v>
      </c>
      <c r="DL11" s="32">
        <f t="shared" si="5"/>
        <v>50</v>
      </c>
      <c r="DM11" s="5">
        <f t="shared" si="6"/>
        <v>100</v>
      </c>
      <c r="DN11" s="22">
        <f t="shared" si="50"/>
        <v>66.666666666666671</v>
      </c>
      <c r="DO11" s="22">
        <f t="shared" si="51"/>
        <v>13.333333333333336</v>
      </c>
      <c r="DP11" s="5"/>
      <c r="DQ11" s="32">
        <f t="shared" si="7"/>
        <v>88.15789473684211</v>
      </c>
      <c r="DR11" s="32">
        <f t="shared" si="8"/>
        <v>83.673469387755091</v>
      </c>
      <c r="DS11" s="32">
        <f t="shared" si="9"/>
        <v>96.666666666666657</v>
      </c>
      <c r="DT11" s="32">
        <f t="shared" si="10"/>
        <v>90.384615384615387</v>
      </c>
      <c r="DU11" s="32">
        <f t="shared" si="11"/>
        <v>100</v>
      </c>
      <c r="DV11" s="32">
        <f t="shared" si="12"/>
        <v>100</v>
      </c>
      <c r="DW11" s="32">
        <f t="shared" si="13"/>
        <v>94.767441860465112</v>
      </c>
      <c r="DX11" s="32">
        <f t="shared" si="14"/>
        <v>97.857142857142861</v>
      </c>
      <c r="DY11" s="32">
        <f t="shared" si="15"/>
        <v>50</v>
      </c>
      <c r="DZ11" s="32">
        <f t="shared" si="16"/>
        <v>50</v>
      </c>
      <c r="EA11" s="32">
        <f t="shared" si="17"/>
        <v>85.15072308934873</v>
      </c>
      <c r="EB11" s="32">
        <f t="shared" si="52"/>
        <v>42.575361544674365</v>
      </c>
      <c r="EC11" s="5"/>
      <c r="ED11" s="5">
        <v>98</v>
      </c>
      <c r="EE11" s="22">
        <f t="shared" si="53"/>
        <v>29.4</v>
      </c>
      <c r="EF11" s="5"/>
      <c r="EG11" s="30">
        <f t="shared" si="18"/>
        <v>85.308694878007699</v>
      </c>
      <c r="EH11" s="5"/>
      <c r="EI11" s="22">
        <f t="shared" si="54"/>
        <v>90</v>
      </c>
      <c r="EJ11" s="5"/>
      <c r="EK11" s="68">
        <f t="shared" si="19"/>
        <v>91.769564959335909</v>
      </c>
      <c r="EL11" s="70">
        <f t="shared" si="20"/>
        <v>83.430654450910893</v>
      </c>
      <c r="EM11" s="5"/>
      <c r="EN11" s="75">
        <f t="shared" si="55"/>
        <v>88.989928123194247</v>
      </c>
      <c r="EO11" s="76">
        <f>VLOOKUP(EN11,Sheet1!A$1:B$10,2)</f>
        <v>1.75</v>
      </c>
      <c r="EP11" s="7" t="s">
        <v>30</v>
      </c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</row>
    <row r="12" spans="1:163" s="7" customFormat="1">
      <c r="A12" s="7">
        <v>2015171371</v>
      </c>
      <c r="C12" s="7" t="s">
        <v>93</v>
      </c>
      <c r="E12" s="5"/>
      <c r="J12" s="5">
        <v>41</v>
      </c>
      <c r="L12" s="5">
        <v>10</v>
      </c>
      <c r="M12" s="5">
        <v>10</v>
      </c>
      <c r="N12" s="5">
        <v>10</v>
      </c>
      <c r="O12" s="5">
        <v>10</v>
      </c>
      <c r="P12" s="5">
        <v>5</v>
      </c>
      <c r="Q12" s="5">
        <v>4</v>
      </c>
      <c r="R12" s="5">
        <v>7</v>
      </c>
      <c r="U12" s="5">
        <v>14</v>
      </c>
      <c r="V12" s="5">
        <v>11</v>
      </c>
      <c r="W12" s="5">
        <v>6</v>
      </c>
      <c r="X12" s="5">
        <v>13</v>
      </c>
      <c r="Y12" s="5"/>
      <c r="Z12" s="5">
        <v>32.5</v>
      </c>
      <c r="AA12" s="5">
        <v>56</v>
      </c>
      <c r="AB12" s="5">
        <v>57.5</v>
      </c>
      <c r="AC12" s="5">
        <v>28</v>
      </c>
      <c r="AD12" s="5">
        <v>49</v>
      </c>
      <c r="AE12" s="5">
        <v>52</v>
      </c>
      <c r="AF12" s="5">
        <v>50.5</v>
      </c>
      <c r="AG12" s="5">
        <v>57</v>
      </c>
      <c r="AH12" s="5"/>
      <c r="AJ12" s="7" t="s">
        <v>26</v>
      </c>
      <c r="AK12" s="17">
        <f t="shared" si="21"/>
        <v>72.777777777777771</v>
      </c>
      <c r="AL12" s="5"/>
      <c r="AM12" s="5">
        <f t="shared" si="22"/>
        <v>100</v>
      </c>
      <c r="AN12" s="5">
        <f t="shared" si="23"/>
        <v>100</v>
      </c>
      <c r="AO12" s="5">
        <f t="shared" si="24"/>
        <v>100</v>
      </c>
      <c r="AP12" s="5">
        <f t="shared" si="25"/>
        <v>100</v>
      </c>
      <c r="AQ12" s="5">
        <f t="shared" si="26"/>
        <v>81.25</v>
      </c>
      <c r="AR12" s="5">
        <f t="shared" si="27"/>
        <v>100</v>
      </c>
      <c r="AS12" s="5">
        <f t="shared" si="28"/>
        <v>73.333333333333329</v>
      </c>
      <c r="AT12" s="5"/>
      <c r="AU12" s="30">
        <f t="shared" si="29"/>
        <v>93.511904761904773</v>
      </c>
      <c r="AV12" s="5"/>
      <c r="AW12" s="5">
        <f t="shared" si="30"/>
        <v>100</v>
      </c>
      <c r="AX12" s="5">
        <f t="shared" si="31"/>
        <v>95.833333333333329</v>
      </c>
      <c r="AY12" s="5">
        <f t="shared" si="32"/>
        <v>77.272727272727266</v>
      </c>
      <c r="AZ12" s="5">
        <f t="shared" si="33"/>
        <v>100</v>
      </c>
      <c r="BA12" s="5"/>
      <c r="BB12" s="23">
        <f t="shared" si="34"/>
        <v>93.276515151515142</v>
      </c>
      <c r="BC12" s="26">
        <f t="shared" si="35"/>
        <v>18.655303030303028</v>
      </c>
      <c r="BD12" s="5"/>
      <c r="BE12" s="5">
        <f t="shared" si="36"/>
        <v>95.138888888888886</v>
      </c>
      <c r="BF12" s="5">
        <f t="shared" si="37"/>
        <v>96.666666666666657</v>
      </c>
      <c r="BG12" s="5">
        <f t="shared" si="38"/>
        <v>96.370967741935488</v>
      </c>
      <c r="BH12" s="5">
        <f t="shared" si="39"/>
        <v>96.666666666666657</v>
      </c>
      <c r="BI12" s="5">
        <f t="shared" si="40"/>
        <v>91.525423728813564</v>
      </c>
      <c r="BJ12" s="5">
        <f t="shared" si="41"/>
        <v>94.827586206896555</v>
      </c>
      <c r="BK12" s="5">
        <f t="shared" si="42"/>
        <v>93.534482758620697</v>
      </c>
      <c r="BL12" s="5">
        <f t="shared" si="43"/>
        <v>100</v>
      </c>
      <c r="BM12" s="5"/>
      <c r="BN12" s="23">
        <f t="shared" si="44"/>
        <v>95.591335332311061</v>
      </c>
      <c r="BO12" s="5"/>
      <c r="BP12" s="27">
        <f t="shared" si="45"/>
        <v>47.795667666155531</v>
      </c>
      <c r="BQ12" s="5"/>
      <c r="BR12" s="5">
        <v>95</v>
      </c>
      <c r="BS12" s="5"/>
      <c r="BT12" s="28">
        <f t="shared" si="46"/>
        <v>28.5</v>
      </c>
      <c r="BU12" s="22"/>
      <c r="BV12" s="22">
        <f t="shared" si="47"/>
        <v>94.950970696458569</v>
      </c>
      <c r="BW12" s="22"/>
      <c r="BX12" s="29">
        <f t="shared" si="48"/>
        <v>87.080217745380367</v>
      </c>
      <c r="BY12" s="10"/>
      <c r="BZ12" s="29">
        <f>VLOOKUP(BX12,Sheet1!A$1:B$10,2)</f>
        <v>2</v>
      </c>
      <c r="CA12" s="5"/>
      <c r="CB12" s="7" t="s">
        <v>93</v>
      </c>
      <c r="CC12" s="5">
        <v>10</v>
      </c>
      <c r="CD12" s="5">
        <v>10</v>
      </c>
      <c r="CE12" s="5">
        <v>10</v>
      </c>
      <c r="CF12" s="5">
        <v>10</v>
      </c>
      <c r="CG12" s="5">
        <v>10</v>
      </c>
      <c r="CH12" s="5">
        <f t="shared" si="49"/>
        <v>50</v>
      </c>
      <c r="CI12" s="5"/>
      <c r="CJ12" s="34">
        <v>10</v>
      </c>
      <c r="CK12" s="34">
        <v>11</v>
      </c>
      <c r="CL12" s="34"/>
      <c r="CM12" s="5">
        <v>6</v>
      </c>
      <c r="CN12" s="5">
        <v>6</v>
      </c>
      <c r="CO12" s="5">
        <v>10</v>
      </c>
      <c r="CP12" s="5"/>
      <c r="CQ12" s="5">
        <v>31</v>
      </c>
      <c r="CR12" s="5">
        <v>41</v>
      </c>
      <c r="CS12" s="5">
        <v>28</v>
      </c>
      <c r="CT12" s="5">
        <v>17</v>
      </c>
      <c r="CU12" s="5">
        <v>5</v>
      </c>
      <c r="CV12" s="5"/>
      <c r="CW12" s="5">
        <v>79</v>
      </c>
      <c r="CX12" s="5">
        <v>83</v>
      </c>
      <c r="CY12" s="5">
        <v>70</v>
      </c>
      <c r="CZ12" s="5">
        <v>71</v>
      </c>
      <c r="DA12" s="5">
        <v>62</v>
      </c>
      <c r="DB12" s="5"/>
      <c r="DC12" s="36">
        <v>95</v>
      </c>
      <c r="DE12" s="7" t="s">
        <v>93</v>
      </c>
      <c r="DF12" s="17">
        <f t="shared" si="0"/>
        <v>100</v>
      </c>
      <c r="DH12" s="5">
        <f t="shared" si="1"/>
        <v>100</v>
      </c>
      <c r="DI12" s="5">
        <f t="shared" si="2"/>
        <v>100</v>
      </c>
      <c r="DJ12" s="32">
        <f t="shared" si="3"/>
        <v>50</v>
      </c>
      <c r="DK12" s="5">
        <f t="shared" si="4"/>
        <v>92.857142857142861</v>
      </c>
      <c r="DL12" s="32">
        <f t="shared" si="5"/>
        <v>92.857142857142861</v>
      </c>
      <c r="DM12" s="5">
        <f t="shared" si="6"/>
        <v>100</v>
      </c>
      <c r="DN12" s="22">
        <f t="shared" si="50"/>
        <v>89.285714285714292</v>
      </c>
      <c r="DO12" s="22">
        <f t="shared" si="51"/>
        <v>17.857142857142858</v>
      </c>
      <c r="DP12" s="5"/>
      <c r="DQ12" s="32">
        <f t="shared" si="7"/>
        <v>90.78947368421052</v>
      </c>
      <c r="DR12" s="32">
        <f t="shared" si="8"/>
        <v>91.83673469387756</v>
      </c>
      <c r="DS12" s="32">
        <f t="shared" si="9"/>
        <v>96.666666666666657</v>
      </c>
      <c r="DT12" s="32">
        <f t="shared" si="10"/>
        <v>82.692307692307693</v>
      </c>
      <c r="DU12" s="32">
        <f t="shared" si="11"/>
        <v>100</v>
      </c>
      <c r="DV12" s="32">
        <f t="shared" si="12"/>
        <v>99.375</v>
      </c>
      <c r="DW12" s="32">
        <f t="shared" si="13"/>
        <v>98.255813953488371</v>
      </c>
      <c r="DX12" s="32">
        <f t="shared" si="14"/>
        <v>100</v>
      </c>
      <c r="DY12" s="32">
        <f t="shared" si="15"/>
        <v>97.333333333333343</v>
      </c>
      <c r="DZ12" s="32">
        <f t="shared" si="16"/>
        <v>97.692307692307693</v>
      </c>
      <c r="EA12" s="32">
        <f t="shared" si="17"/>
        <v>95.464163771619184</v>
      </c>
      <c r="EB12" s="32">
        <f t="shared" si="52"/>
        <v>47.732081885809592</v>
      </c>
      <c r="EC12" s="5"/>
      <c r="ED12" s="5">
        <v>98</v>
      </c>
      <c r="EE12" s="22">
        <f t="shared" si="53"/>
        <v>29.4</v>
      </c>
      <c r="EF12" s="5"/>
      <c r="EG12" s="30">
        <f t="shared" si="18"/>
        <v>94.989224742952445</v>
      </c>
      <c r="EH12" s="5"/>
      <c r="EI12" s="22">
        <f t="shared" si="54"/>
        <v>95</v>
      </c>
      <c r="EJ12" s="5"/>
      <c r="EK12" s="68">
        <f t="shared" si="19"/>
        <v>96.663074914317477</v>
      </c>
      <c r="EL12" s="70">
        <f t="shared" si="20"/>
        <v>87.080217745380367</v>
      </c>
      <c r="EM12" s="5"/>
      <c r="EN12" s="75">
        <f t="shared" si="55"/>
        <v>93.468789191338445</v>
      </c>
      <c r="EO12" s="76">
        <f>VLOOKUP(EN12,Sheet1!A$1:B$10,2)</f>
        <v>1.5</v>
      </c>
      <c r="EP12" s="7" t="s">
        <v>93</v>
      </c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</row>
    <row r="13" spans="1:163" s="7" customFormat="1">
      <c r="A13" s="7">
        <v>2015169471</v>
      </c>
      <c r="C13" s="7" t="s">
        <v>17</v>
      </c>
      <c r="E13" s="5"/>
      <c r="J13" s="5">
        <v>87</v>
      </c>
      <c r="L13" s="5">
        <v>10</v>
      </c>
      <c r="M13" s="5">
        <v>10</v>
      </c>
      <c r="N13" s="5">
        <v>10</v>
      </c>
      <c r="O13" s="5">
        <v>10</v>
      </c>
      <c r="P13" s="5">
        <v>8</v>
      </c>
      <c r="Q13" s="5">
        <v>4</v>
      </c>
      <c r="R13" s="5">
        <v>8.5</v>
      </c>
      <c r="U13" s="5">
        <v>14</v>
      </c>
      <c r="V13" s="5">
        <v>12</v>
      </c>
      <c r="W13" s="5">
        <v>11</v>
      </c>
      <c r="X13" s="5">
        <v>10</v>
      </c>
      <c r="Y13" s="5"/>
      <c r="Z13" s="5">
        <v>34.5</v>
      </c>
      <c r="AA13" s="5">
        <v>57</v>
      </c>
      <c r="AB13" s="5">
        <v>58.5</v>
      </c>
      <c r="AC13" s="5">
        <v>29.5</v>
      </c>
      <c r="AD13" s="5">
        <v>52</v>
      </c>
      <c r="AE13" s="5">
        <v>48</v>
      </c>
      <c r="AF13" s="5">
        <v>43</v>
      </c>
      <c r="AG13" s="5">
        <v>57</v>
      </c>
      <c r="AH13" s="5"/>
      <c r="AJ13" s="7" t="s">
        <v>17</v>
      </c>
      <c r="AK13" s="17">
        <f t="shared" si="21"/>
        <v>98.333333333333343</v>
      </c>
      <c r="AL13" s="5"/>
      <c r="AM13" s="5">
        <f t="shared" si="22"/>
        <v>100</v>
      </c>
      <c r="AN13" s="5">
        <f t="shared" si="23"/>
        <v>100</v>
      </c>
      <c r="AO13" s="5">
        <f t="shared" si="24"/>
        <v>100</v>
      </c>
      <c r="AP13" s="5">
        <f t="shared" si="25"/>
        <v>100</v>
      </c>
      <c r="AQ13" s="5">
        <f t="shared" si="26"/>
        <v>100</v>
      </c>
      <c r="AR13" s="5">
        <f t="shared" si="27"/>
        <v>100</v>
      </c>
      <c r="AS13" s="5">
        <f t="shared" si="28"/>
        <v>78.333333333333329</v>
      </c>
      <c r="AT13" s="5"/>
      <c r="AU13" s="30">
        <f t="shared" si="29"/>
        <v>96.904761904761912</v>
      </c>
      <c r="AV13" s="5"/>
      <c r="AW13" s="5">
        <f t="shared" si="30"/>
        <v>100</v>
      </c>
      <c r="AX13" s="5">
        <f t="shared" si="31"/>
        <v>100</v>
      </c>
      <c r="AY13" s="5">
        <f t="shared" si="32"/>
        <v>100</v>
      </c>
      <c r="AZ13" s="5">
        <f t="shared" si="33"/>
        <v>88.461538461538467</v>
      </c>
      <c r="BA13" s="5"/>
      <c r="BB13" s="23">
        <f t="shared" si="34"/>
        <v>97.115384615384613</v>
      </c>
      <c r="BC13" s="26">
        <f t="shared" si="35"/>
        <v>19.423076923076923</v>
      </c>
      <c r="BD13" s="5"/>
      <c r="BE13" s="5">
        <f t="shared" si="36"/>
        <v>97.916666666666671</v>
      </c>
      <c r="BF13" s="5">
        <f t="shared" si="37"/>
        <v>97.5</v>
      </c>
      <c r="BG13" s="5">
        <f t="shared" si="38"/>
        <v>97.177419354838719</v>
      </c>
      <c r="BH13" s="5">
        <f t="shared" si="39"/>
        <v>99.166666666666657</v>
      </c>
      <c r="BI13" s="5">
        <f t="shared" si="40"/>
        <v>94.067796610169495</v>
      </c>
      <c r="BJ13" s="5">
        <f t="shared" si="41"/>
        <v>91.379310344827587</v>
      </c>
      <c r="BK13" s="5">
        <f t="shared" si="42"/>
        <v>87.068965517241381</v>
      </c>
      <c r="BL13" s="5">
        <f t="shared" si="43"/>
        <v>100</v>
      </c>
      <c r="BM13" s="5"/>
      <c r="BN13" s="23">
        <f t="shared" si="44"/>
        <v>95.534603145051307</v>
      </c>
      <c r="BO13" s="5"/>
      <c r="BP13" s="27">
        <f t="shared" si="45"/>
        <v>47.767301572525653</v>
      </c>
      <c r="BQ13" s="5"/>
      <c r="BR13" s="5">
        <v>95</v>
      </c>
      <c r="BS13" s="5"/>
      <c r="BT13" s="28">
        <f t="shared" si="46"/>
        <v>28.5</v>
      </c>
      <c r="BU13" s="22"/>
      <c r="BV13" s="22">
        <f t="shared" si="47"/>
        <v>95.690378495602573</v>
      </c>
      <c r="BW13" s="22"/>
      <c r="BX13" s="29">
        <f t="shared" si="48"/>
        <v>96.976157911232619</v>
      </c>
      <c r="BY13" s="10"/>
      <c r="BZ13" s="29">
        <f>VLOOKUP(BX13,Sheet1!A$1:B$10,2)</f>
        <v>1.25</v>
      </c>
      <c r="CA13" s="5"/>
      <c r="CB13" s="7" t="s">
        <v>17</v>
      </c>
      <c r="CC13" s="5">
        <v>10</v>
      </c>
      <c r="CD13" s="5">
        <v>10</v>
      </c>
      <c r="CE13" s="5">
        <v>10</v>
      </c>
      <c r="CF13" s="5">
        <v>10</v>
      </c>
      <c r="CG13" s="5">
        <v>10</v>
      </c>
      <c r="CH13" s="5">
        <f t="shared" si="49"/>
        <v>50</v>
      </c>
      <c r="CI13" s="5"/>
      <c r="CJ13" s="34">
        <v>10</v>
      </c>
      <c r="CK13" s="34">
        <v>11</v>
      </c>
      <c r="CL13" s="34">
        <v>9</v>
      </c>
      <c r="CM13" s="5">
        <v>7</v>
      </c>
      <c r="CN13" s="5">
        <v>7</v>
      </c>
      <c r="CO13" s="5">
        <v>10</v>
      </c>
      <c r="CP13" s="5"/>
      <c r="CQ13" s="5">
        <v>35</v>
      </c>
      <c r="CR13" s="5">
        <v>40</v>
      </c>
      <c r="CS13" s="5">
        <v>27</v>
      </c>
      <c r="CT13" s="5">
        <v>14</v>
      </c>
      <c r="CU13" s="5">
        <v>5</v>
      </c>
      <c r="CV13" s="5"/>
      <c r="CW13" s="5">
        <v>78</v>
      </c>
      <c r="CX13" s="5">
        <v>85</v>
      </c>
      <c r="CY13" s="5">
        <v>60</v>
      </c>
      <c r="CZ13" s="5">
        <v>69</v>
      </c>
      <c r="DA13" s="5">
        <v>55</v>
      </c>
      <c r="DB13" s="5"/>
      <c r="DC13" s="36">
        <v>90</v>
      </c>
      <c r="DE13" s="7" t="s">
        <v>17</v>
      </c>
      <c r="DF13" s="17">
        <f t="shared" si="0"/>
        <v>100</v>
      </c>
      <c r="DH13" s="5">
        <f t="shared" si="1"/>
        <v>100</v>
      </c>
      <c r="DI13" s="5">
        <f t="shared" si="2"/>
        <v>100</v>
      </c>
      <c r="DJ13" s="32">
        <f t="shared" si="3"/>
        <v>100</v>
      </c>
      <c r="DK13" s="5">
        <f t="shared" si="4"/>
        <v>100</v>
      </c>
      <c r="DL13" s="32">
        <f t="shared" si="5"/>
        <v>100</v>
      </c>
      <c r="DM13" s="5">
        <f t="shared" si="6"/>
        <v>100</v>
      </c>
      <c r="DN13" s="22">
        <f t="shared" si="50"/>
        <v>100</v>
      </c>
      <c r="DO13" s="22">
        <f t="shared" si="51"/>
        <v>20</v>
      </c>
      <c r="DP13" s="5"/>
      <c r="DQ13" s="32">
        <f t="shared" si="7"/>
        <v>96.05263157894737</v>
      </c>
      <c r="DR13" s="32">
        <f t="shared" si="8"/>
        <v>90.816326530612244</v>
      </c>
      <c r="DS13" s="32">
        <f t="shared" si="9"/>
        <v>95</v>
      </c>
      <c r="DT13" s="32">
        <f t="shared" si="10"/>
        <v>76.92307692307692</v>
      </c>
      <c r="DU13" s="32">
        <f t="shared" si="11"/>
        <v>100</v>
      </c>
      <c r="DV13" s="32">
        <f t="shared" si="12"/>
        <v>98.75</v>
      </c>
      <c r="DW13" s="32">
        <f t="shared" si="13"/>
        <v>99.418604651162781</v>
      </c>
      <c r="DX13" s="32">
        <f t="shared" si="14"/>
        <v>92.857142857142861</v>
      </c>
      <c r="DY13" s="32">
        <f t="shared" si="15"/>
        <v>96</v>
      </c>
      <c r="DZ13" s="32">
        <f t="shared" si="16"/>
        <v>92.307692307692307</v>
      </c>
      <c r="EA13" s="32">
        <f t="shared" si="17"/>
        <v>93.812547484863444</v>
      </c>
      <c r="EB13" s="32">
        <f t="shared" si="52"/>
        <v>46.906273742431722</v>
      </c>
      <c r="EC13" s="5"/>
      <c r="ED13" s="5">
        <v>98</v>
      </c>
      <c r="EE13" s="22">
        <f t="shared" si="53"/>
        <v>29.4</v>
      </c>
      <c r="EF13" s="5"/>
      <c r="EG13" s="30">
        <f t="shared" si="18"/>
        <v>96.306273742431728</v>
      </c>
      <c r="EH13" s="5"/>
      <c r="EI13" s="22">
        <f t="shared" si="54"/>
        <v>90</v>
      </c>
      <c r="EJ13" s="5"/>
      <c r="EK13" s="68">
        <f t="shared" si="19"/>
        <v>95.435424580810562</v>
      </c>
      <c r="EL13" s="70">
        <f t="shared" si="20"/>
        <v>96.976157911232619</v>
      </c>
      <c r="EM13" s="5"/>
      <c r="EN13" s="75">
        <f t="shared" si="55"/>
        <v>95.949002357617914</v>
      </c>
      <c r="EO13" s="76">
        <f>VLOOKUP(EN13,Sheet1!A$1:B$10,2)</f>
        <v>1.25</v>
      </c>
      <c r="EP13" s="7" t="s">
        <v>17</v>
      </c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</row>
    <row r="14" spans="1:163" s="7" customFormat="1">
      <c r="A14" s="7">
        <v>2015179491</v>
      </c>
      <c r="C14" s="7" t="s">
        <v>27</v>
      </c>
      <c r="E14" s="5"/>
      <c r="J14" s="5">
        <v>42</v>
      </c>
      <c r="L14" s="5">
        <v>10</v>
      </c>
      <c r="M14" s="5">
        <v>10</v>
      </c>
      <c r="N14" s="5">
        <v>10</v>
      </c>
      <c r="O14" s="5">
        <v>10</v>
      </c>
      <c r="P14" s="5">
        <v>5.5</v>
      </c>
      <c r="Q14" s="5">
        <v>4</v>
      </c>
      <c r="R14" s="5">
        <v>7.5</v>
      </c>
      <c r="U14" s="5">
        <v>14</v>
      </c>
      <c r="V14" s="5">
        <v>12</v>
      </c>
      <c r="W14" s="5">
        <v>11</v>
      </c>
      <c r="X14" s="5">
        <v>13</v>
      </c>
      <c r="Y14" s="5"/>
      <c r="Z14" s="5">
        <v>36</v>
      </c>
      <c r="AA14" s="5">
        <v>54</v>
      </c>
      <c r="AB14" s="5">
        <v>58.5</v>
      </c>
      <c r="AC14" s="5">
        <v>26</v>
      </c>
      <c r="AD14" s="5">
        <v>52</v>
      </c>
      <c r="AE14" s="5">
        <v>52</v>
      </c>
      <c r="AF14" s="5">
        <v>46.5</v>
      </c>
      <c r="AG14" s="5">
        <v>57</v>
      </c>
      <c r="AH14" s="5"/>
      <c r="AJ14" s="7" t="s">
        <v>27</v>
      </c>
      <c r="AK14" s="17">
        <f t="shared" si="21"/>
        <v>73.333333333333329</v>
      </c>
      <c r="AL14" s="5"/>
      <c r="AM14" s="5">
        <f t="shared" si="22"/>
        <v>100</v>
      </c>
      <c r="AN14" s="5">
        <f t="shared" si="23"/>
        <v>100</v>
      </c>
      <c r="AO14" s="5">
        <f t="shared" si="24"/>
        <v>100</v>
      </c>
      <c r="AP14" s="5">
        <f t="shared" si="25"/>
        <v>100</v>
      </c>
      <c r="AQ14" s="5">
        <f t="shared" si="26"/>
        <v>84.375</v>
      </c>
      <c r="AR14" s="5">
        <f t="shared" si="27"/>
        <v>100</v>
      </c>
      <c r="AS14" s="5">
        <f t="shared" si="28"/>
        <v>75</v>
      </c>
      <c r="AT14" s="5"/>
      <c r="AU14" s="30">
        <f t="shared" si="29"/>
        <v>94.196428571428569</v>
      </c>
      <c r="AV14" s="5"/>
      <c r="AW14" s="5">
        <f t="shared" si="30"/>
        <v>100</v>
      </c>
      <c r="AX14" s="5">
        <f t="shared" si="31"/>
        <v>100</v>
      </c>
      <c r="AY14" s="5">
        <f t="shared" si="32"/>
        <v>100</v>
      </c>
      <c r="AZ14" s="5">
        <f t="shared" si="33"/>
        <v>100</v>
      </c>
      <c r="BA14" s="5"/>
      <c r="BB14" s="23">
        <f t="shared" si="34"/>
        <v>100</v>
      </c>
      <c r="BC14" s="26">
        <f t="shared" si="35"/>
        <v>20</v>
      </c>
      <c r="BD14" s="5"/>
      <c r="BE14" s="5">
        <f t="shared" si="36"/>
        <v>100</v>
      </c>
      <c r="BF14" s="5">
        <f t="shared" si="37"/>
        <v>95</v>
      </c>
      <c r="BG14" s="5">
        <f t="shared" si="38"/>
        <v>97.177419354838719</v>
      </c>
      <c r="BH14" s="5">
        <f t="shared" si="39"/>
        <v>93.333333333333343</v>
      </c>
      <c r="BI14" s="5">
        <f t="shared" si="40"/>
        <v>94.067796610169495</v>
      </c>
      <c r="BJ14" s="5">
        <f t="shared" si="41"/>
        <v>94.827586206896555</v>
      </c>
      <c r="BK14" s="5">
        <f t="shared" si="42"/>
        <v>90.086206896551715</v>
      </c>
      <c r="BL14" s="5">
        <f t="shared" si="43"/>
        <v>100</v>
      </c>
      <c r="BM14" s="5"/>
      <c r="BN14" s="23">
        <f t="shared" si="44"/>
        <v>95.561542800223719</v>
      </c>
      <c r="BO14" s="5"/>
      <c r="BP14" s="27">
        <f t="shared" si="45"/>
        <v>47.78077140011186</v>
      </c>
      <c r="BQ14" s="5"/>
      <c r="BR14" s="5">
        <v>95</v>
      </c>
      <c r="BS14" s="5"/>
      <c r="BT14" s="28">
        <f t="shared" si="46"/>
        <v>28.5</v>
      </c>
      <c r="BU14" s="22"/>
      <c r="BV14" s="22">
        <f t="shared" si="47"/>
        <v>96.28077140011186</v>
      </c>
      <c r="BW14" s="22"/>
      <c r="BX14" s="29">
        <f t="shared" si="48"/>
        <v>87.936844434957905</v>
      </c>
      <c r="BY14" s="10"/>
      <c r="BZ14" s="29">
        <f>VLOOKUP(BX14,Sheet1!A$1:B$10,2)</f>
        <v>2</v>
      </c>
      <c r="CA14" s="5"/>
      <c r="CB14" s="7" t="s">
        <v>27</v>
      </c>
      <c r="CC14" s="5">
        <v>10</v>
      </c>
      <c r="CD14" s="5">
        <v>10</v>
      </c>
      <c r="CE14" s="5">
        <v>10</v>
      </c>
      <c r="CF14" s="5">
        <v>10</v>
      </c>
      <c r="CG14" s="5">
        <v>10</v>
      </c>
      <c r="CH14" s="5">
        <f t="shared" si="49"/>
        <v>50</v>
      </c>
      <c r="CI14" s="5"/>
      <c r="CJ14" s="34">
        <v>9.5</v>
      </c>
      <c r="CK14" s="34">
        <v>11</v>
      </c>
      <c r="CL14" s="34">
        <v>9</v>
      </c>
      <c r="CM14" s="5">
        <v>7</v>
      </c>
      <c r="CN14" s="5">
        <v>7</v>
      </c>
      <c r="CO14" s="5">
        <v>10</v>
      </c>
      <c r="CP14" s="5"/>
      <c r="CQ14" s="5">
        <v>31</v>
      </c>
      <c r="CR14" s="5">
        <v>38</v>
      </c>
      <c r="CS14" s="5">
        <v>28</v>
      </c>
      <c r="CT14" s="5">
        <v>21</v>
      </c>
      <c r="CU14" s="5">
        <v>5</v>
      </c>
      <c r="CV14" s="5"/>
      <c r="CW14" s="5">
        <v>78</v>
      </c>
      <c r="CX14" s="5">
        <v>78</v>
      </c>
      <c r="CY14" s="5">
        <v>65</v>
      </c>
      <c r="CZ14" s="5">
        <v>75</v>
      </c>
      <c r="DA14" s="5">
        <v>61</v>
      </c>
      <c r="DB14" s="5"/>
      <c r="DC14" s="36">
        <v>93</v>
      </c>
      <c r="DE14" s="7" t="s">
        <v>27</v>
      </c>
      <c r="DF14" s="17">
        <f t="shared" si="0"/>
        <v>100</v>
      </c>
      <c r="DH14" s="5">
        <f t="shared" si="1"/>
        <v>97.5</v>
      </c>
      <c r="DI14" s="5">
        <f t="shared" si="2"/>
        <v>100</v>
      </c>
      <c r="DJ14" s="32">
        <f t="shared" si="3"/>
        <v>100</v>
      </c>
      <c r="DK14" s="5">
        <f t="shared" si="4"/>
        <v>100</v>
      </c>
      <c r="DL14" s="32">
        <f t="shared" si="5"/>
        <v>100</v>
      </c>
      <c r="DM14" s="5">
        <f t="shared" si="6"/>
        <v>100</v>
      </c>
      <c r="DN14" s="22">
        <f t="shared" si="50"/>
        <v>99.583333333333329</v>
      </c>
      <c r="DO14" s="22">
        <f t="shared" si="51"/>
        <v>19.916666666666668</v>
      </c>
      <c r="DP14" s="5"/>
      <c r="DQ14" s="32">
        <f t="shared" si="7"/>
        <v>90.78947368421052</v>
      </c>
      <c r="DR14" s="32">
        <f t="shared" si="8"/>
        <v>88.775510204081627</v>
      </c>
      <c r="DS14" s="32">
        <f t="shared" si="9"/>
        <v>96.666666666666657</v>
      </c>
      <c r="DT14" s="32">
        <f t="shared" si="10"/>
        <v>90.384615384615387</v>
      </c>
      <c r="DU14" s="32">
        <f t="shared" si="11"/>
        <v>100</v>
      </c>
      <c r="DV14" s="32">
        <f t="shared" si="12"/>
        <v>98.75</v>
      </c>
      <c r="DW14" s="32">
        <f t="shared" si="13"/>
        <v>95.348837209302332</v>
      </c>
      <c r="DX14" s="32">
        <f t="shared" si="14"/>
        <v>96.428571428571431</v>
      </c>
      <c r="DY14" s="32">
        <f t="shared" si="15"/>
        <v>100</v>
      </c>
      <c r="DZ14" s="32">
        <f t="shared" si="16"/>
        <v>96.92307692307692</v>
      </c>
      <c r="EA14" s="32">
        <f t="shared" si="17"/>
        <v>95.406675150052493</v>
      </c>
      <c r="EB14" s="32">
        <f t="shared" si="52"/>
        <v>47.703337575026246</v>
      </c>
      <c r="EC14" s="5"/>
      <c r="ED14" s="5">
        <v>98</v>
      </c>
      <c r="EE14" s="22">
        <f t="shared" si="53"/>
        <v>29.4</v>
      </c>
      <c r="EF14" s="5"/>
      <c r="EG14" s="30">
        <f t="shared" si="18"/>
        <v>97.020004241692902</v>
      </c>
      <c r="EH14" s="5"/>
      <c r="EI14" s="22">
        <f t="shared" si="54"/>
        <v>93</v>
      </c>
      <c r="EJ14" s="5"/>
      <c r="EK14" s="68">
        <f t="shared" si="19"/>
        <v>96.673334747230967</v>
      </c>
      <c r="EL14" s="70">
        <f t="shared" si="20"/>
        <v>87.936844434957905</v>
      </c>
      <c r="EM14" s="5"/>
      <c r="EN14" s="75">
        <f t="shared" si="55"/>
        <v>93.761171309806613</v>
      </c>
      <c r="EO14" s="76">
        <f>VLOOKUP(EN14,Sheet1!A$1:B$10,2)</f>
        <v>1.5</v>
      </c>
      <c r="EP14" s="7" t="s">
        <v>27</v>
      </c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</row>
    <row r="15" spans="1:163" s="7" customFormat="1">
      <c r="A15" s="7">
        <v>2015169631</v>
      </c>
      <c r="C15" s="7" t="s">
        <v>18</v>
      </c>
      <c r="E15" s="5"/>
      <c r="J15" s="5">
        <v>51</v>
      </c>
      <c r="L15" s="5">
        <v>10</v>
      </c>
      <c r="M15" s="5">
        <v>10</v>
      </c>
      <c r="N15" s="5">
        <v>10</v>
      </c>
      <c r="O15" s="5">
        <v>10</v>
      </c>
      <c r="P15" s="5">
        <v>8</v>
      </c>
      <c r="Q15" s="5">
        <v>4</v>
      </c>
      <c r="R15" s="5">
        <v>12</v>
      </c>
      <c r="U15" s="5">
        <v>14</v>
      </c>
      <c r="V15" s="5">
        <v>12</v>
      </c>
      <c r="W15" s="5">
        <v>11</v>
      </c>
      <c r="X15" s="5">
        <v>13</v>
      </c>
      <c r="Y15" s="5"/>
      <c r="Z15" s="5">
        <v>34.5</v>
      </c>
      <c r="AA15" s="5">
        <v>57</v>
      </c>
      <c r="AB15" s="5">
        <v>58.5</v>
      </c>
      <c r="AC15" s="5">
        <v>29.5</v>
      </c>
      <c r="AD15" s="5">
        <v>52</v>
      </c>
      <c r="AE15" s="5">
        <v>48</v>
      </c>
      <c r="AF15" s="5">
        <v>43</v>
      </c>
      <c r="AG15" s="5">
        <v>57</v>
      </c>
      <c r="AH15" s="5"/>
      <c r="AJ15" s="7" t="s">
        <v>18</v>
      </c>
      <c r="AK15" s="17">
        <f t="shared" si="21"/>
        <v>78.333333333333329</v>
      </c>
      <c r="AL15" s="5"/>
      <c r="AM15" s="5">
        <f t="shared" si="22"/>
        <v>100</v>
      </c>
      <c r="AN15" s="5">
        <f t="shared" si="23"/>
        <v>100</v>
      </c>
      <c r="AO15" s="5">
        <f t="shared" si="24"/>
        <v>100</v>
      </c>
      <c r="AP15" s="5">
        <f t="shared" si="25"/>
        <v>100</v>
      </c>
      <c r="AQ15" s="5">
        <f t="shared" si="26"/>
        <v>100</v>
      </c>
      <c r="AR15" s="5">
        <f t="shared" si="27"/>
        <v>100</v>
      </c>
      <c r="AS15" s="5">
        <f t="shared" si="28"/>
        <v>90</v>
      </c>
      <c r="AT15" s="5"/>
      <c r="AU15" s="30">
        <f t="shared" si="29"/>
        <v>98.571428571428569</v>
      </c>
      <c r="AV15" s="5"/>
      <c r="AW15" s="5">
        <f t="shared" si="30"/>
        <v>100</v>
      </c>
      <c r="AX15" s="5">
        <f t="shared" si="31"/>
        <v>100</v>
      </c>
      <c r="AY15" s="5">
        <f t="shared" si="32"/>
        <v>100</v>
      </c>
      <c r="AZ15" s="5">
        <f t="shared" si="33"/>
        <v>100</v>
      </c>
      <c r="BA15" s="5"/>
      <c r="BB15" s="23">
        <f t="shared" si="34"/>
        <v>100</v>
      </c>
      <c r="BC15" s="26">
        <f t="shared" si="35"/>
        <v>20</v>
      </c>
      <c r="BD15" s="5"/>
      <c r="BE15" s="5">
        <f t="shared" si="36"/>
        <v>97.916666666666671</v>
      </c>
      <c r="BF15" s="5">
        <f t="shared" si="37"/>
        <v>97.5</v>
      </c>
      <c r="BG15" s="5">
        <f t="shared" si="38"/>
        <v>97.177419354838719</v>
      </c>
      <c r="BH15" s="5">
        <f t="shared" si="39"/>
        <v>99.166666666666657</v>
      </c>
      <c r="BI15" s="5">
        <f t="shared" si="40"/>
        <v>94.067796610169495</v>
      </c>
      <c r="BJ15" s="5">
        <f t="shared" si="41"/>
        <v>91.379310344827587</v>
      </c>
      <c r="BK15" s="5">
        <f t="shared" si="42"/>
        <v>87.068965517241381</v>
      </c>
      <c r="BL15" s="5">
        <f t="shared" si="43"/>
        <v>100</v>
      </c>
      <c r="BM15" s="5"/>
      <c r="BN15" s="23">
        <f t="shared" si="44"/>
        <v>95.534603145051307</v>
      </c>
      <c r="BO15" s="5"/>
      <c r="BP15" s="27">
        <f t="shared" si="45"/>
        <v>47.767301572525653</v>
      </c>
      <c r="BQ15" s="5"/>
      <c r="BR15" s="5">
        <v>95</v>
      </c>
      <c r="BS15" s="5"/>
      <c r="BT15" s="28">
        <f t="shared" si="46"/>
        <v>28.5</v>
      </c>
      <c r="BU15" s="22"/>
      <c r="BV15" s="22">
        <f t="shared" si="47"/>
        <v>96.267301572525653</v>
      </c>
      <c r="BW15" s="22"/>
      <c r="BX15" s="29">
        <f t="shared" si="48"/>
        <v>91.057354492429184</v>
      </c>
      <c r="BY15" s="10"/>
      <c r="BZ15" s="29">
        <f>VLOOKUP(BX15,Sheet1!A$1:B$10,2)</f>
        <v>1.75</v>
      </c>
      <c r="CA15" s="5"/>
      <c r="CB15" s="7" t="s">
        <v>18</v>
      </c>
      <c r="CC15" s="5">
        <v>10</v>
      </c>
      <c r="CD15" s="5">
        <v>10</v>
      </c>
      <c r="CE15" s="5">
        <v>10</v>
      </c>
      <c r="CF15" s="5">
        <v>10</v>
      </c>
      <c r="CG15" s="5">
        <v>10</v>
      </c>
      <c r="CH15" s="5">
        <f t="shared" si="49"/>
        <v>50</v>
      </c>
      <c r="CI15" s="5"/>
      <c r="CJ15" s="34">
        <v>10</v>
      </c>
      <c r="CK15" s="34">
        <v>11</v>
      </c>
      <c r="CL15" s="34">
        <v>9</v>
      </c>
      <c r="CM15" s="5">
        <v>7</v>
      </c>
      <c r="CN15" s="5">
        <v>6</v>
      </c>
      <c r="CQ15" s="5">
        <v>35</v>
      </c>
      <c r="CR15" s="5">
        <v>40</v>
      </c>
      <c r="CS15" s="5">
        <v>27</v>
      </c>
      <c r="CT15" s="5">
        <v>14</v>
      </c>
      <c r="CU15" s="5">
        <v>5</v>
      </c>
      <c r="CV15" s="5"/>
      <c r="CW15" s="5">
        <v>78</v>
      </c>
      <c r="CX15" s="5">
        <v>85</v>
      </c>
      <c r="CY15" s="5">
        <v>60</v>
      </c>
      <c r="CZ15" s="5">
        <v>69</v>
      </c>
      <c r="DA15" s="5"/>
      <c r="DB15" s="5"/>
      <c r="DC15" s="36">
        <v>94</v>
      </c>
      <c r="DE15" s="7" t="s">
        <v>18</v>
      </c>
      <c r="DF15" s="17">
        <f t="shared" si="0"/>
        <v>100</v>
      </c>
      <c r="DH15" s="5">
        <f t="shared" si="1"/>
        <v>100</v>
      </c>
      <c r="DI15" s="5">
        <f t="shared" si="2"/>
        <v>100</v>
      </c>
      <c r="DJ15" s="32">
        <f t="shared" si="3"/>
        <v>100</v>
      </c>
      <c r="DK15" s="5">
        <f t="shared" si="4"/>
        <v>100</v>
      </c>
      <c r="DL15" s="32">
        <f t="shared" si="5"/>
        <v>92.857142857142861</v>
      </c>
      <c r="DM15" s="5">
        <f t="shared" si="6"/>
        <v>50</v>
      </c>
      <c r="DN15" s="22">
        <f t="shared" si="50"/>
        <v>90.476190476190482</v>
      </c>
      <c r="DO15" s="22">
        <f t="shared" si="51"/>
        <v>18.095238095238098</v>
      </c>
      <c r="DP15" s="5"/>
      <c r="DQ15" s="32">
        <f t="shared" si="7"/>
        <v>96.05263157894737</v>
      </c>
      <c r="DR15" s="32">
        <f t="shared" si="8"/>
        <v>90.816326530612244</v>
      </c>
      <c r="DS15" s="32">
        <f t="shared" si="9"/>
        <v>95</v>
      </c>
      <c r="DT15" s="32">
        <f t="shared" si="10"/>
        <v>76.92307692307692</v>
      </c>
      <c r="DU15" s="32">
        <f t="shared" si="11"/>
        <v>100</v>
      </c>
      <c r="DV15" s="32">
        <f t="shared" si="12"/>
        <v>98.75</v>
      </c>
      <c r="DW15" s="32">
        <f t="shared" si="13"/>
        <v>99.418604651162781</v>
      </c>
      <c r="DX15" s="32">
        <f t="shared" si="14"/>
        <v>92.857142857142861</v>
      </c>
      <c r="DY15" s="32">
        <f t="shared" si="15"/>
        <v>96</v>
      </c>
      <c r="DZ15" s="32">
        <f t="shared" si="16"/>
        <v>50</v>
      </c>
      <c r="EA15" s="32">
        <f t="shared" si="17"/>
        <v>89.581778254094218</v>
      </c>
      <c r="EB15" s="32">
        <f t="shared" si="52"/>
        <v>44.790889127047109</v>
      </c>
      <c r="EC15" s="5"/>
      <c r="ED15" s="5">
        <v>98</v>
      </c>
      <c r="EE15" s="22">
        <f t="shared" si="53"/>
        <v>29.4</v>
      </c>
      <c r="EF15" s="5"/>
      <c r="EG15" s="30">
        <f t="shared" si="18"/>
        <v>92.286127222285216</v>
      </c>
      <c r="EH15" s="5"/>
      <c r="EI15" s="22">
        <f t="shared" si="54"/>
        <v>94</v>
      </c>
      <c r="EJ15" s="5"/>
      <c r="EK15" s="68">
        <f t="shared" si="19"/>
        <v>95.428709074095082</v>
      </c>
      <c r="EL15" s="70">
        <f t="shared" si="20"/>
        <v>91.057354492429184</v>
      </c>
      <c r="EM15" s="5"/>
      <c r="EN15" s="75">
        <f t="shared" si="55"/>
        <v>93.971590880206449</v>
      </c>
      <c r="EO15" s="76">
        <f>VLOOKUP(EN15,Sheet1!A$1:B$10,2)</f>
        <v>1.5</v>
      </c>
      <c r="EP15" s="7" t="s">
        <v>18</v>
      </c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</row>
    <row r="16" spans="1:163" s="7" customFormat="1">
      <c r="A16" s="7">
        <v>2015172881</v>
      </c>
      <c r="C16" s="7" t="s">
        <v>19</v>
      </c>
      <c r="E16" s="5"/>
      <c r="J16" s="5">
        <v>41</v>
      </c>
      <c r="L16" s="5">
        <v>10</v>
      </c>
      <c r="M16" s="5">
        <v>10</v>
      </c>
      <c r="N16" s="5">
        <v>10</v>
      </c>
      <c r="O16" s="5">
        <v>10</v>
      </c>
      <c r="P16" s="5">
        <v>2</v>
      </c>
      <c r="Q16" s="5">
        <v>2</v>
      </c>
      <c r="R16" s="5">
        <v>9</v>
      </c>
      <c r="U16" s="5">
        <v>14</v>
      </c>
      <c r="V16" s="5">
        <v>12</v>
      </c>
      <c r="W16" s="5">
        <v>11</v>
      </c>
      <c r="X16" s="5">
        <v>11</v>
      </c>
      <c r="Y16" s="5"/>
      <c r="Z16" s="5">
        <v>22</v>
      </c>
      <c r="AA16" s="5">
        <v>49</v>
      </c>
      <c r="AB16" s="5">
        <v>50.5</v>
      </c>
      <c r="AC16" s="5">
        <v>15</v>
      </c>
      <c r="AD16" s="5">
        <v>47</v>
      </c>
      <c r="AE16" s="5">
        <v>52</v>
      </c>
      <c r="AF16" s="5">
        <v>49.5</v>
      </c>
      <c r="AG16" s="5">
        <v>57</v>
      </c>
      <c r="AH16" s="5"/>
      <c r="AJ16" s="7" t="s">
        <v>19</v>
      </c>
      <c r="AK16" s="17">
        <f t="shared" si="21"/>
        <v>72.777777777777771</v>
      </c>
      <c r="AL16" s="5"/>
      <c r="AM16" s="5">
        <f t="shared" si="22"/>
        <v>100</v>
      </c>
      <c r="AN16" s="5">
        <f t="shared" si="23"/>
        <v>100</v>
      </c>
      <c r="AO16" s="5">
        <f t="shared" si="24"/>
        <v>100</v>
      </c>
      <c r="AP16" s="5">
        <f t="shared" si="25"/>
        <v>100</v>
      </c>
      <c r="AQ16" s="5">
        <f t="shared" si="26"/>
        <v>62.5</v>
      </c>
      <c r="AR16" s="5">
        <f t="shared" si="27"/>
        <v>75</v>
      </c>
      <c r="AS16" s="5">
        <f t="shared" si="28"/>
        <v>80</v>
      </c>
      <c r="AT16" s="5"/>
      <c r="AU16" s="30">
        <f t="shared" si="29"/>
        <v>88.214285714285708</v>
      </c>
      <c r="AV16" s="5"/>
      <c r="AW16" s="5">
        <f t="shared" si="30"/>
        <v>100</v>
      </c>
      <c r="AX16" s="5">
        <f t="shared" si="31"/>
        <v>100</v>
      </c>
      <c r="AY16" s="5">
        <f t="shared" si="32"/>
        <v>100</v>
      </c>
      <c r="AZ16" s="5">
        <f t="shared" si="33"/>
        <v>92.307692307692307</v>
      </c>
      <c r="BA16" s="5"/>
      <c r="BB16" s="23">
        <f t="shared" si="34"/>
        <v>98.07692307692308</v>
      </c>
      <c r="BC16" s="26">
        <f t="shared" si="35"/>
        <v>19.615384615384617</v>
      </c>
      <c r="BD16" s="5"/>
      <c r="BE16" s="5">
        <f t="shared" si="36"/>
        <v>80.555555555555557</v>
      </c>
      <c r="BF16" s="5">
        <f t="shared" si="37"/>
        <v>90.833333333333343</v>
      </c>
      <c r="BG16" s="5">
        <f t="shared" si="38"/>
        <v>90.725806451612897</v>
      </c>
      <c r="BH16" s="5">
        <f t="shared" si="39"/>
        <v>75</v>
      </c>
      <c r="BI16" s="5">
        <f t="shared" si="40"/>
        <v>89.830508474576277</v>
      </c>
      <c r="BJ16" s="5">
        <f t="shared" si="41"/>
        <v>94.827586206896555</v>
      </c>
      <c r="BK16" s="5">
        <f t="shared" si="42"/>
        <v>92.672413793103445</v>
      </c>
      <c r="BL16" s="5">
        <f t="shared" si="43"/>
        <v>100</v>
      </c>
      <c r="BM16" s="5"/>
      <c r="BN16" s="23">
        <f t="shared" si="44"/>
        <v>89.305650476884765</v>
      </c>
      <c r="BO16" s="5"/>
      <c r="BP16" s="27">
        <f t="shared" si="45"/>
        <v>44.652825238442382</v>
      </c>
      <c r="BQ16" s="5"/>
      <c r="BR16" s="5">
        <v>95</v>
      </c>
      <c r="BS16" s="5"/>
      <c r="BT16" s="28">
        <f t="shared" si="46"/>
        <v>28.5</v>
      </c>
      <c r="BU16" s="22"/>
      <c r="BV16" s="22">
        <f t="shared" si="47"/>
        <v>92.768209853826988</v>
      </c>
      <c r="BW16" s="22"/>
      <c r="BX16" s="29">
        <f t="shared" si="48"/>
        <v>84.586757781963499</v>
      </c>
      <c r="BY16" s="10"/>
      <c r="BZ16" s="29">
        <f>VLOOKUP(BX16,Sheet1!A$1:B$10,2)</f>
        <v>2.25</v>
      </c>
      <c r="CA16" s="5"/>
      <c r="CB16" s="7" t="s">
        <v>19</v>
      </c>
      <c r="CC16" s="5">
        <v>10</v>
      </c>
      <c r="CD16" s="5">
        <v>10</v>
      </c>
      <c r="CE16" s="5">
        <v>10</v>
      </c>
      <c r="CF16" s="5">
        <v>10</v>
      </c>
      <c r="CG16" s="5">
        <v>10</v>
      </c>
      <c r="CH16" s="5">
        <f t="shared" si="49"/>
        <v>50</v>
      </c>
      <c r="CI16" s="5"/>
      <c r="CJ16" s="34">
        <v>10</v>
      </c>
      <c r="CK16" s="34">
        <v>11</v>
      </c>
      <c r="CL16" s="34">
        <v>9</v>
      </c>
      <c r="CM16" s="5">
        <v>7</v>
      </c>
      <c r="CN16" s="5">
        <v>6</v>
      </c>
      <c r="CO16" s="5">
        <v>10</v>
      </c>
      <c r="CP16" s="5"/>
      <c r="CQ16" s="5">
        <v>28</v>
      </c>
      <c r="CR16" s="5">
        <v>34</v>
      </c>
      <c r="CS16" s="5">
        <v>28</v>
      </c>
      <c r="CT16" s="5">
        <v>18</v>
      </c>
      <c r="CU16" s="5">
        <v>5</v>
      </c>
      <c r="CV16" s="5"/>
      <c r="CW16" s="5">
        <v>77</v>
      </c>
      <c r="CX16" s="5">
        <v>79</v>
      </c>
      <c r="CY16" s="5">
        <v>64</v>
      </c>
      <c r="CZ16" s="5">
        <v>73</v>
      </c>
      <c r="DA16" s="5">
        <v>62</v>
      </c>
      <c r="DB16" s="5"/>
      <c r="DC16" s="36">
        <v>93</v>
      </c>
      <c r="DE16" s="7" t="s">
        <v>19</v>
      </c>
      <c r="DF16" s="17">
        <f t="shared" si="0"/>
        <v>100</v>
      </c>
      <c r="DH16" s="5">
        <f t="shared" si="1"/>
        <v>100</v>
      </c>
      <c r="DI16" s="5">
        <f t="shared" si="2"/>
        <v>100</v>
      </c>
      <c r="DJ16" s="32">
        <f t="shared" si="3"/>
        <v>100</v>
      </c>
      <c r="DK16" s="5">
        <f t="shared" si="4"/>
        <v>100</v>
      </c>
      <c r="DL16" s="32">
        <f t="shared" si="5"/>
        <v>92.857142857142861</v>
      </c>
      <c r="DM16" s="5">
        <f t="shared" si="6"/>
        <v>100</v>
      </c>
      <c r="DN16" s="22">
        <f t="shared" si="50"/>
        <v>98.80952380952381</v>
      </c>
      <c r="DO16" s="22">
        <f t="shared" si="51"/>
        <v>19.761904761904763</v>
      </c>
      <c r="DP16" s="5"/>
      <c r="DQ16" s="32">
        <f t="shared" si="7"/>
        <v>86.84210526315789</v>
      </c>
      <c r="DR16" s="32">
        <f t="shared" si="8"/>
        <v>84.693877551020407</v>
      </c>
      <c r="DS16" s="32">
        <f t="shared" si="9"/>
        <v>96.666666666666657</v>
      </c>
      <c r="DT16" s="32">
        <f t="shared" si="10"/>
        <v>84.615384615384613</v>
      </c>
      <c r="DU16" s="32">
        <f t="shared" si="11"/>
        <v>100</v>
      </c>
      <c r="DV16" s="32">
        <f t="shared" si="12"/>
        <v>98.125</v>
      </c>
      <c r="DW16" s="32">
        <f t="shared" si="13"/>
        <v>95.930232558139537</v>
      </c>
      <c r="DX16" s="32">
        <f t="shared" si="14"/>
        <v>95.714285714285722</v>
      </c>
      <c r="DY16" s="32">
        <f t="shared" si="15"/>
        <v>98.666666666666671</v>
      </c>
      <c r="DZ16" s="32">
        <f t="shared" si="16"/>
        <v>97.692307692307693</v>
      </c>
      <c r="EA16" s="32">
        <f t="shared" si="17"/>
        <v>93.894652672762916</v>
      </c>
      <c r="EB16" s="32">
        <f t="shared" si="52"/>
        <v>46.947326336381458</v>
      </c>
      <c r="EC16" s="5"/>
      <c r="ED16" s="5">
        <v>98</v>
      </c>
      <c r="EE16" s="22">
        <f t="shared" si="53"/>
        <v>29.4</v>
      </c>
      <c r="EF16" s="5"/>
      <c r="EG16" s="30">
        <f t="shared" si="18"/>
        <v>96.109231098286216</v>
      </c>
      <c r="EH16" s="5"/>
      <c r="EI16" s="22">
        <f t="shared" si="54"/>
        <v>93</v>
      </c>
      <c r="EJ16" s="5"/>
      <c r="EK16" s="68">
        <f t="shared" si="19"/>
        <v>96.369743699428739</v>
      </c>
      <c r="EL16" s="70">
        <f t="shared" si="20"/>
        <v>84.586757781963499</v>
      </c>
      <c r="EM16" s="5"/>
      <c r="EN16" s="75">
        <f t="shared" si="55"/>
        <v>92.44208172694033</v>
      </c>
      <c r="EO16" s="76">
        <f>VLOOKUP(EN16,Sheet1!A$1:B$10,2)</f>
        <v>1.5</v>
      </c>
      <c r="EP16" s="7" t="s">
        <v>19</v>
      </c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</row>
    <row r="17" spans="1:163" s="7" customFormat="1">
      <c r="A17" s="7">
        <v>2015171161</v>
      </c>
      <c r="C17" s="7" t="s">
        <v>20</v>
      </c>
      <c r="E17" s="5"/>
      <c r="J17" s="5">
        <v>68.5</v>
      </c>
      <c r="L17" s="5">
        <v>10</v>
      </c>
      <c r="M17" s="5">
        <v>10</v>
      </c>
      <c r="N17" s="5">
        <v>10</v>
      </c>
      <c r="O17" s="5">
        <v>10</v>
      </c>
      <c r="P17" s="5">
        <v>8</v>
      </c>
      <c r="Q17" s="5">
        <v>4</v>
      </c>
      <c r="R17" s="5">
        <v>10.5</v>
      </c>
      <c r="U17" s="5">
        <v>14</v>
      </c>
      <c r="V17" s="5">
        <v>12</v>
      </c>
      <c r="W17" s="5">
        <v>11</v>
      </c>
      <c r="X17" s="5">
        <v>13</v>
      </c>
      <c r="Y17" s="5"/>
      <c r="Z17" s="5">
        <v>36</v>
      </c>
      <c r="AA17" s="5">
        <v>54</v>
      </c>
      <c r="AB17" s="5">
        <v>58.5</v>
      </c>
      <c r="AC17" s="5">
        <v>26</v>
      </c>
      <c r="AD17" s="5">
        <v>52</v>
      </c>
      <c r="AE17" s="5">
        <v>52</v>
      </c>
      <c r="AF17" s="5">
        <v>46.5</v>
      </c>
      <c r="AG17" s="5">
        <v>57</v>
      </c>
      <c r="AH17" s="5"/>
      <c r="AJ17" s="7" t="s">
        <v>20</v>
      </c>
      <c r="AK17" s="17">
        <f t="shared" si="21"/>
        <v>88.055555555555557</v>
      </c>
      <c r="AL17" s="5"/>
      <c r="AM17" s="5">
        <f t="shared" si="22"/>
        <v>100</v>
      </c>
      <c r="AN17" s="5">
        <f t="shared" si="23"/>
        <v>100</v>
      </c>
      <c r="AO17" s="5">
        <f t="shared" si="24"/>
        <v>100</v>
      </c>
      <c r="AP17" s="5">
        <f t="shared" si="25"/>
        <v>100</v>
      </c>
      <c r="AQ17" s="5">
        <f t="shared" si="26"/>
        <v>100</v>
      </c>
      <c r="AR17" s="5">
        <f t="shared" si="27"/>
        <v>100</v>
      </c>
      <c r="AS17" s="5">
        <f t="shared" si="28"/>
        <v>85</v>
      </c>
      <c r="AT17" s="5"/>
      <c r="AU17" s="30">
        <f t="shared" si="29"/>
        <v>97.857142857142861</v>
      </c>
      <c r="AV17" s="5"/>
      <c r="AW17" s="5">
        <f t="shared" si="30"/>
        <v>100</v>
      </c>
      <c r="AX17" s="5">
        <f t="shared" si="31"/>
        <v>100</v>
      </c>
      <c r="AY17" s="5">
        <f t="shared" si="32"/>
        <v>100</v>
      </c>
      <c r="AZ17" s="5">
        <f t="shared" si="33"/>
        <v>100</v>
      </c>
      <c r="BA17" s="5"/>
      <c r="BB17" s="23">
        <f t="shared" si="34"/>
        <v>100</v>
      </c>
      <c r="BC17" s="26">
        <f t="shared" si="35"/>
        <v>20</v>
      </c>
      <c r="BD17" s="5"/>
      <c r="BE17" s="5">
        <f t="shared" si="36"/>
        <v>100</v>
      </c>
      <c r="BF17" s="5">
        <f t="shared" si="37"/>
        <v>95</v>
      </c>
      <c r="BG17" s="5">
        <f t="shared" si="38"/>
        <v>97.177419354838719</v>
      </c>
      <c r="BH17" s="5">
        <f t="shared" si="39"/>
        <v>93.333333333333343</v>
      </c>
      <c r="BI17" s="5">
        <f t="shared" si="40"/>
        <v>94.067796610169495</v>
      </c>
      <c r="BJ17" s="5">
        <f t="shared" si="41"/>
        <v>94.827586206896555</v>
      </c>
      <c r="BK17" s="5">
        <f t="shared" si="42"/>
        <v>90.086206896551715</v>
      </c>
      <c r="BL17" s="5">
        <f t="shared" si="43"/>
        <v>100</v>
      </c>
      <c r="BM17" s="5"/>
      <c r="BN17" s="23">
        <f t="shared" si="44"/>
        <v>95.561542800223719</v>
      </c>
      <c r="BO17" s="5"/>
      <c r="BP17" s="27">
        <f t="shared" si="45"/>
        <v>47.78077140011186</v>
      </c>
      <c r="BQ17" s="5"/>
      <c r="BR17" s="5">
        <v>95</v>
      </c>
      <c r="BS17" s="5"/>
      <c r="BT17" s="28">
        <f t="shared" si="46"/>
        <v>28.5</v>
      </c>
      <c r="BU17" s="22"/>
      <c r="BV17" s="22">
        <f t="shared" si="47"/>
        <v>96.28077140011186</v>
      </c>
      <c r="BW17" s="22"/>
      <c r="BX17" s="29">
        <f t="shared" si="48"/>
        <v>94.064489937603426</v>
      </c>
      <c r="BY17" s="10"/>
      <c r="BZ17" s="29">
        <f>VLOOKUP(BX17,Sheet1!A$1:B$10,2)</f>
        <v>1.5</v>
      </c>
      <c r="CA17" s="5"/>
      <c r="CB17" s="7" t="s">
        <v>20</v>
      </c>
      <c r="CC17" s="5">
        <v>10</v>
      </c>
      <c r="CD17" s="5">
        <v>10</v>
      </c>
      <c r="CE17" s="5">
        <v>10</v>
      </c>
      <c r="CF17" s="5">
        <v>10</v>
      </c>
      <c r="CG17" s="5">
        <v>10</v>
      </c>
      <c r="CH17" s="5">
        <f t="shared" si="49"/>
        <v>50</v>
      </c>
      <c r="CI17" s="5"/>
      <c r="CJ17" s="34">
        <v>10</v>
      </c>
      <c r="CK17" s="34">
        <v>11</v>
      </c>
      <c r="CL17" s="34"/>
      <c r="CM17" s="5">
        <v>7</v>
      </c>
      <c r="CN17" s="5">
        <v>7</v>
      </c>
      <c r="CO17" s="5">
        <v>10</v>
      </c>
      <c r="CP17" s="5"/>
      <c r="CQ17" s="5">
        <v>31</v>
      </c>
      <c r="CR17" s="5">
        <v>38</v>
      </c>
      <c r="CS17" s="5">
        <v>28</v>
      </c>
      <c r="CT17" s="5">
        <v>21</v>
      </c>
      <c r="CU17" s="5">
        <v>5</v>
      </c>
      <c r="CV17" s="5"/>
      <c r="CW17" s="5">
        <v>78</v>
      </c>
      <c r="CX17" s="5">
        <v>78</v>
      </c>
      <c r="CY17" s="5">
        <v>65</v>
      </c>
      <c r="CZ17" s="5">
        <v>75</v>
      </c>
      <c r="DA17" s="5">
        <v>61</v>
      </c>
      <c r="DB17" s="5"/>
      <c r="DC17" s="36">
        <v>93</v>
      </c>
      <c r="DE17" s="7" t="s">
        <v>20</v>
      </c>
      <c r="DF17" s="17">
        <f t="shared" si="0"/>
        <v>100</v>
      </c>
      <c r="DH17" s="5">
        <f t="shared" si="1"/>
        <v>100</v>
      </c>
      <c r="DI17" s="5">
        <f t="shared" si="2"/>
        <v>100</v>
      </c>
      <c r="DJ17" s="32">
        <f t="shared" si="3"/>
        <v>50</v>
      </c>
      <c r="DK17" s="5">
        <f t="shared" si="4"/>
        <v>100</v>
      </c>
      <c r="DL17" s="32">
        <f t="shared" si="5"/>
        <v>100</v>
      </c>
      <c r="DM17" s="5">
        <f t="shared" si="6"/>
        <v>100</v>
      </c>
      <c r="DN17" s="22">
        <f t="shared" si="50"/>
        <v>91.666666666666671</v>
      </c>
      <c r="DO17" s="22">
        <f t="shared" si="51"/>
        <v>18.333333333333336</v>
      </c>
      <c r="DP17" s="5"/>
      <c r="DQ17" s="32">
        <f t="shared" si="7"/>
        <v>90.78947368421052</v>
      </c>
      <c r="DR17" s="32">
        <f t="shared" si="8"/>
        <v>88.775510204081627</v>
      </c>
      <c r="DS17" s="32">
        <f t="shared" si="9"/>
        <v>96.666666666666657</v>
      </c>
      <c r="DT17" s="32">
        <f t="shared" si="10"/>
        <v>90.384615384615387</v>
      </c>
      <c r="DU17" s="32">
        <f t="shared" si="11"/>
        <v>100</v>
      </c>
      <c r="DV17" s="32">
        <f t="shared" si="12"/>
        <v>98.75</v>
      </c>
      <c r="DW17" s="32">
        <f t="shared" si="13"/>
        <v>95.348837209302332</v>
      </c>
      <c r="DX17" s="32">
        <f t="shared" si="14"/>
        <v>96.428571428571431</v>
      </c>
      <c r="DY17" s="32">
        <f t="shared" si="15"/>
        <v>100</v>
      </c>
      <c r="DZ17" s="32">
        <f t="shared" si="16"/>
        <v>96.92307692307692</v>
      </c>
      <c r="EA17" s="32">
        <f t="shared" si="17"/>
        <v>95.406675150052493</v>
      </c>
      <c r="EB17" s="32">
        <f t="shared" si="52"/>
        <v>47.703337575026246</v>
      </c>
      <c r="EC17" s="5"/>
      <c r="ED17" s="5">
        <v>98</v>
      </c>
      <c r="EE17" s="22">
        <f t="shared" si="53"/>
        <v>29.4</v>
      </c>
      <c r="EF17" s="5"/>
      <c r="EG17" s="30">
        <f t="shared" si="18"/>
        <v>95.436670908359588</v>
      </c>
      <c r="EH17" s="5"/>
      <c r="EI17" s="22">
        <f t="shared" si="54"/>
        <v>93</v>
      </c>
      <c r="EJ17" s="5"/>
      <c r="EK17" s="68">
        <f t="shared" si="19"/>
        <v>96.145556969453196</v>
      </c>
      <c r="EL17" s="70">
        <f t="shared" si="20"/>
        <v>94.064489937603426</v>
      </c>
      <c r="EM17" s="5"/>
      <c r="EN17" s="75">
        <f t="shared" si="55"/>
        <v>95.451867958836601</v>
      </c>
      <c r="EO17" s="76">
        <f>VLOOKUP(EN17,Sheet1!A$1:B$10,2)</f>
        <v>1.25</v>
      </c>
      <c r="EP17" s="7" t="s">
        <v>20</v>
      </c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</row>
    <row r="18" spans="1:163" s="7" customFormat="1">
      <c r="A18" s="7">
        <v>2014158251</v>
      </c>
      <c r="C18" s="7" t="s">
        <v>21</v>
      </c>
      <c r="E18" s="5"/>
      <c r="J18" s="5">
        <v>39.5</v>
      </c>
      <c r="L18" s="5">
        <v>10</v>
      </c>
      <c r="M18" s="5">
        <v>10</v>
      </c>
      <c r="N18" s="5">
        <v>10</v>
      </c>
      <c r="O18" s="5">
        <v>10</v>
      </c>
      <c r="P18" s="5">
        <v>5.5</v>
      </c>
      <c r="Q18" s="5"/>
      <c r="R18" s="5">
        <v>5.5</v>
      </c>
      <c r="U18" s="5">
        <v>13</v>
      </c>
      <c r="V18" s="5">
        <v>12</v>
      </c>
      <c r="W18" s="5">
        <v>9</v>
      </c>
      <c r="X18" s="5">
        <v>9</v>
      </c>
      <c r="Y18" s="5"/>
      <c r="Z18" s="5">
        <v>22</v>
      </c>
      <c r="AA18" s="5">
        <v>49</v>
      </c>
      <c r="AB18" s="5">
        <v>50.5</v>
      </c>
      <c r="AC18" s="5">
        <v>15</v>
      </c>
      <c r="AD18" s="5">
        <v>47</v>
      </c>
      <c r="AE18" s="5">
        <v>52</v>
      </c>
      <c r="AF18" s="5">
        <v>49.5</v>
      </c>
      <c r="AG18" s="5">
        <v>57</v>
      </c>
      <c r="AH18" s="5"/>
      <c r="AJ18" s="7" t="s">
        <v>21</v>
      </c>
      <c r="AK18" s="17">
        <f t="shared" si="21"/>
        <v>71.944444444444443</v>
      </c>
      <c r="AL18" s="5"/>
      <c r="AM18" s="5">
        <f t="shared" si="22"/>
        <v>100</v>
      </c>
      <c r="AN18" s="5">
        <f t="shared" si="23"/>
        <v>100</v>
      </c>
      <c r="AO18" s="5">
        <f t="shared" si="24"/>
        <v>100</v>
      </c>
      <c r="AP18" s="5">
        <f t="shared" si="25"/>
        <v>100</v>
      </c>
      <c r="AQ18" s="5">
        <f t="shared" si="26"/>
        <v>84.375</v>
      </c>
      <c r="AR18" s="5">
        <f t="shared" si="27"/>
        <v>50</v>
      </c>
      <c r="AS18" s="5">
        <f t="shared" si="28"/>
        <v>68.333333333333329</v>
      </c>
      <c r="AT18" s="5"/>
      <c r="AU18" s="30">
        <f t="shared" si="29"/>
        <v>86.101190476190482</v>
      </c>
      <c r="AV18" s="5"/>
      <c r="AW18" s="5">
        <f t="shared" si="30"/>
        <v>96.428571428571431</v>
      </c>
      <c r="AX18" s="5">
        <f t="shared" si="31"/>
        <v>100</v>
      </c>
      <c r="AY18" s="5">
        <f t="shared" si="32"/>
        <v>90.909090909090907</v>
      </c>
      <c r="AZ18" s="5">
        <f t="shared" si="33"/>
        <v>84.615384615384613</v>
      </c>
      <c r="BA18" s="5"/>
      <c r="BB18" s="23">
        <f t="shared" si="34"/>
        <v>92.988261738261741</v>
      </c>
      <c r="BC18" s="26">
        <f t="shared" si="35"/>
        <v>18.59765234765235</v>
      </c>
      <c r="BD18" s="5"/>
      <c r="BE18" s="5">
        <f t="shared" si="36"/>
        <v>80.555555555555557</v>
      </c>
      <c r="BF18" s="5">
        <f t="shared" si="37"/>
        <v>90.833333333333343</v>
      </c>
      <c r="BG18" s="5">
        <f t="shared" si="38"/>
        <v>90.725806451612897</v>
      </c>
      <c r="BH18" s="5">
        <f t="shared" si="39"/>
        <v>75</v>
      </c>
      <c r="BI18" s="5">
        <f t="shared" si="40"/>
        <v>89.830508474576277</v>
      </c>
      <c r="BJ18" s="5">
        <f t="shared" si="41"/>
        <v>94.827586206896555</v>
      </c>
      <c r="BK18" s="5">
        <f t="shared" si="42"/>
        <v>92.672413793103445</v>
      </c>
      <c r="BL18" s="5">
        <f t="shared" si="43"/>
        <v>100</v>
      </c>
      <c r="BM18" s="5"/>
      <c r="BN18" s="23">
        <f t="shared" si="44"/>
        <v>89.305650476884765</v>
      </c>
      <c r="BO18" s="5"/>
      <c r="BP18" s="27">
        <f t="shared" si="45"/>
        <v>44.652825238442382</v>
      </c>
      <c r="BQ18" s="5"/>
      <c r="BR18" s="5">
        <v>95</v>
      </c>
      <c r="BS18" s="5"/>
      <c r="BT18" s="28">
        <f t="shared" si="46"/>
        <v>28.5</v>
      </c>
      <c r="BU18" s="22"/>
      <c r="BV18" s="22">
        <f t="shared" si="47"/>
        <v>91.750477586094718</v>
      </c>
      <c r="BW18" s="22"/>
      <c r="BX18" s="29">
        <f t="shared" si="48"/>
        <v>83.265370835576547</v>
      </c>
      <c r="BY18" s="10"/>
      <c r="BZ18" s="29">
        <f>VLOOKUP(BX18,Sheet1!A$1:B$10,2)</f>
        <v>2.25</v>
      </c>
      <c r="CA18" s="5"/>
      <c r="CB18" s="7" t="s">
        <v>21</v>
      </c>
      <c r="CC18" s="5">
        <v>10</v>
      </c>
      <c r="CD18" s="5">
        <v>10</v>
      </c>
      <c r="CE18" s="5">
        <v>10</v>
      </c>
      <c r="CF18" s="5">
        <v>10</v>
      </c>
      <c r="CG18" s="5">
        <v>10</v>
      </c>
      <c r="CH18" s="5">
        <f t="shared" si="49"/>
        <v>50</v>
      </c>
      <c r="CI18" s="5"/>
      <c r="CJ18" s="34">
        <v>10</v>
      </c>
      <c r="CK18" s="34">
        <v>11</v>
      </c>
      <c r="CL18" s="34">
        <v>9</v>
      </c>
      <c r="CM18" s="5">
        <v>7</v>
      </c>
      <c r="CN18" s="5">
        <v>6</v>
      </c>
      <c r="CQ18" s="5">
        <v>28</v>
      </c>
      <c r="CR18" s="5">
        <v>34</v>
      </c>
      <c r="CS18" s="5">
        <v>28</v>
      </c>
      <c r="CT18" s="5">
        <v>18</v>
      </c>
      <c r="CU18" s="5">
        <v>5</v>
      </c>
      <c r="CV18" s="5"/>
      <c r="CW18" s="5">
        <v>77</v>
      </c>
      <c r="CX18" s="5">
        <v>79</v>
      </c>
      <c r="CY18" s="5">
        <v>64</v>
      </c>
      <c r="CZ18" s="5">
        <v>73</v>
      </c>
      <c r="DA18" s="5">
        <v>62</v>
      </c>
      <c r="DB18" s="5"/>
      <c r="DC18" s="36">
        <v>95</v>
      </c>
      <c r="DE18" s="7" t="s">
        <v>21</v>
      </c>
      <c r="DF18" s="17">
        <f t="shared" si="0"/>
        <v>100</v>
      </c>
      <c r="DH18" s="5">
        <f t="shared" si="1"/>
        <v>100</v>
      </c>
      <c r="DI18" s="5">
        <f t="shared" si="2"/>
        <v>100</v>
      </c>
      <c r="DJ18" s="32">
        <f t="shared" si="3"/>
        <v>100</v>
      </c>
      <c r="DK18" s="5">
        <f t="shared" si="4"/>
        <v>100</v>
      </c>
      <c r="DL18" s="32">
        <f t="shared" si="5"/>
        <v>92.857142857142861</v>
      </c>
      <c r="DM18" s="5">
        <f t="shared" si="6"/>
        <v>50</v>
      </c>
      <c r="DN18" s="22">
        <f t="shared" si="50"/>
        <v>90.476190476190482</v>
      </c>
      <c r="DO18" s="22">
        <f t="shared" si="51"/>
        <v>18.095238095238098</v>
      </c>
      <c r="DP18" s="5"/>
      <c r="DQ18" s="32">
        <f t="shared" si="7"/>
        <v>86.84210526315789</v>
      </c>
      <c r="DR18" s="32">
        <f t="shared" si="8"/>
        <v>84.693877551020407</v>
      </c>
      <c r="DS18" s="32">
        <f t="shared" si="9"/>
        <v>96.666666666666657</v>
      </c>
      <c r="DT18" s="32">
        <f t="shared" si="10"/>
        <v>84.615384615384613</v>
      </c>
      <c r="DU18" s="32">
        <f t="shared" si="11"/>
        <v>100</v>
      </c>
      <c r="DV18" s="32">
        <f t="shared" si="12"/>
        <v>98.125</v>
      </c>
      <c r="DW18" s="32">
        <f t="shared" si="13"/>
        <v>95.930232558139537</v>
      </c>
      <c r="DX18" s="32">
        <f t="shared" si="14"/>
        <v>95.714285714285722</v>
      </c>
      <c r="DY18" s="32">
        <f t="shared" si="15"/>
        <v>98.666666666666671</v>
      </c>
      <c r="DZ18" s="32">
        <f t="shared" si="16"/>
        <v>97.692307692307693</v>
      </c>
      <c r="EA18" s="32">
        <f t="shared" si="17"/>
        <v>93.894652672762916</v>
      </c>
      <c r="EB18" s="32">
        <f t="shared" si="52"/>
        <v>46.947326336381458</v>
      </c>
      <c r="EC18" s="5"/>
      <c r="ED18" s="5">
        <v>98</v>
      </c>
      <c r="EE18" s="22">
        <f t="shared" si="53"/>
        <v>29.4</v>
      </c>
      <c r="EF18" s="5"/>
      <c r="EG18" s="30">
        <f t="shared" si="18"/>
        <v>94.442564431619559</v>
      </c>
      <c r="EH18" s="5"/>
      <c r="EI18" s="22">
        <f t="shared" si="54"/>
        <v>95</v>
      </c>
      <c r="EJ18" s="5"/>
      <c r="EK18" s="68">
        <f t="shared" si="19"/>
        <v>96.480854810539839</v>
      </c>
      <c r="EL18" s="70">
        <f t="shared" si="20"/>
        <v>83.265370835576547</v>
      </c>
      <c r="EM18" s="5"/>
      <c r="EN18" s="75">
        <f t="shared" si="55"/>
        <v>92.075693485552065</v>
      </c>
      <c r="EO18" s="76">
        <f>VLOOKUP(EN18,Sheet1!A$1:B$10,2)</f>
        <v>1.5</v>
      </c>
      <c r="EP18" s="7" t="s">
        <v>21</v>
      </c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</row>
    <row r="19" spans="1:163" s="7" customFormat="1">
      <c r="C19" s="7" t="s">
        <v>28</v>
      </c>
      <c r="E19" s="5"/>
      <c r="J19" s="5">
        <v>54</v>
      </c>
      <c r="L19" s="5">
        <v>6.5</v>
      </c>
      <c r="M19" s="5">
        <v>10</v>
      </c>
      <c r="N19" s="5">
        <v>10</v>
      </c>
      <c r="O19" s="5">
        <v>10</v>
      </c>
      <c r="P19" s="5">
        <v>8</v>
      </c>
      <c r="Q19" s="5">
        <v>2</v>
      </c>
      <c r="R19" s="5">
        <v>12</v>
      </c>
      <c r="U19" s="5">
        <v>14</v>
      </c>
      <c r="V19" s="5">
        <v>10</v>
      </c>
      <c r="W19" s="5">
        <v>8</v>
      </c>
      <c r="X19" s="5">
        <v>11.5</v>
      </c>
      <c r="Y19" s="5"/>
      <c r="AB19" s="5">
        <v>50.5</v>
      </c>
      <c r="AC19" s="5">
        <v>15</v>
      </c>
      <c r="AD19" s="5">
        <v>47</v>
      </c>
      <c r="AE19" s="5">
        <v>52</v>
      </c>
      <c r="AF19" s="5">
        <v>49.5</v>
      </c>
      <c r="AG19" s="5">
        <v>57</v>
      </c>
      <c r="AH19" s="5"/>
      <c r="AJ19" s="7" t="s">
        <v>28</v>
      </c>
      <c r="AK19" s="17">
        <f t="shared" si="21"/>
        <v>80</v>
      </c>
      <c r="AL19" s="5"/>
      <c r="AM19" s="5">
        <f t="shared" si="22"/>
        <v>82.5</v>
      </c>
      <c r="AN19" s="5">
        <f t="shared" si="23"/>
        <v>100</v>
      </c>
      <c r="AO19" s="5">
        <f t="shared" si="24"/>
        <v>100</v>
      </c>
      <c r="AP19" s="5">
        <f t="shared" si="25"/>
        <v>100</v>
      </c>
      <c r="AQ19" s="5">
        <f t="shared" si="26"/>
        <v>100</v>
      </c>
      <c r="AR19" s="5">
        <f t="shared" si="27"/>
        <v>75</v>
      </c>
      <c r="AS19" s="5">
        <f t="shared" si="28"/>
        <v>90</v>
      </c>
      <c r="AT19" s="5"/>
      <c r="AU19" s="30">
        <f t="shared" si="29"/>
        <v>92.5</v>
      </c>
      <c r="AV19" s="5"/>
      <c r="AW19" s="5">
        <f t="shared" si="30"/>
        <v>100</v>
      </c>
      <c r="AX19" s="5">
        <f t="shared" si="31"/>
        <v>91.666666666666671</v>
      </c>
      <c r="AY19" s="5">
        <f t="shared" si="32"/>
        <v>86.363636363636374</v>
      </c>
      <c r="AZ19" s="5">
        <f t="shared" si="33"/>
        <v>94.230769230769226</v>
      </c>
      <c r="BA19" s="5"/>
      <c r="BB19" s="23">
        <f t="shared" si="34"/>
        <v>93.065268065268071</v>
      </c>
      <c r="BC19" s="26">
        <f t="shared" si="35"/>
        <v>18.613053613053616</v>
      </c>
      <c r="BD19" s="5"/>
      <c r="BE19" s="5">
        <f t="shared" si="36"/>
        <v>50</v>
      </c>
      <c r="BF19" s="5">
        <f t="shared" si="37"/>
        <v>50</v>
      </c>
      <c r="BG19" s="5">
        <f t="shared" si="38"/>
        <v>90.725806451612897</v>
      </c>
      <c r="BH19" s="5">
        <f t="shared" si="39"/>
        <v>75</v>
      </c>
      <c r="BI19" s="5">
        <f t="shared" si="40"/>
        <v>89.830508474576277</v>
      </c>
      <c r="BJ19" s="5">
        <f t="shared" si="41"/>
        <v>94.827586206896555</v>
      </c>
      <c r="BK19" s="5">
        <f t="shared" si="42"/>
        <v>92.672413793103445</v>
      </c>
      <c r="BL19" s="5">
        <f t="shared" si="43"/>
        <v>100</v>
      </c>
      <c r="BM19" s="5"/>
      <c r="BN19" s="23">
        <f t="shared" si="44"/>
        <v>80.38203936577365</v>
      </c>
      <c r="BO19" s="5"/>
      <c r="BP19" s="27">
        <f t="shared" si="45"/>
        <v>40.191019682886825</v>
      </c>
      <c r="BQ19" s="5"/>
      <c r="BR19" s="5">
        <v>95</v>
      </c>
      <c r="BS19" s="5"/>
      <c r="BT19" s="28">
        <f t="shared" si="46"/>
        <v>28.5</v>
      </c>
      <c r="BU19" s="22"/>
      <c r="BV19" s="22">
        <f t="shared" si="47"/>
        <v>87.304073295940441</v>
      </c>
      <c r="BW19" s="22"/>
      <c r="BX19" s="29">
        <f t="shared" si="48"/>
        <v>86.60135776531348</v>
      </c>
      <c r="BY19" s="10"/>
      <c r="BZ19" s="29">
        <f>VLOOKUP(BX19,Sheet1!A$1:B$10,2)</f>
        <v>2</v>
      </c>
      <c r="CA19" s="5"/>
      <c r="CB19" s="7" t="s">
        <v>28</v>
      </c>
      <c r="CC19" s="5">
        <v>10</v>
      </c>
      <c r="CD19" s="5">
        <v>10</v>
      </c>
      <c r="CE19" s="5">
        <v>10</v>
      </c>
      <c r="CF19" s="5">
        <v>10</v>
      </c>
      <c r="CG19" s="5">
        <v>10</v>
      </c>
      <c r="CH19" s="5">
        <f t="shared" si="49"/>
        <v>50</v>
      </c>
      <c r="CI19" s="5"/>
      <c r="CJ19" s="34">
        <v>10</v>
      </c>
      <c r="CK19" s="34">
        <v>11</v>
      </c>
      <c r="CL19" s="34"/>
      <c r="CM19" s="5">
        <v>7</v>
      </c>
      <c r="CN19" s="5">
        <v>6</v>
      </c>
      <c r="CO19" s="5"/>
      <c r="CP19" s="5"/>
      <c r="CQ19" s="5">
        <v>28</v>
      </c>
      <c r="CR19" s="5">
        <v>34</v>
      </c>
      <c r="CS19" s="5">
        <v>28</v>
      </c>
      <c r="CT19" s="5">
        <v>18</v>
      </c>
      <c r="CU19" s="5">
        <v>5</v>
      </c>
      <c r="CV19" s="5"/>
      <c r="CW19" s="5">
        <v>77</v>
      </c>
      <c r="CX19" s="5">
        <v>79</v>
      </c>
      <c r="CY19" s="5">
        <v>64</v>
      </c>
      <c r="CZ19" s="5">
        <v>73</v>
      </c>
      <c r="DA19" s="5">
        <v>62</v>
      </c>
      <c r="DB19" s="5"/>
      <c r="DC19" s="36">
        <v>95</v>
      </c>
      <c r="DE19" s="7" t="s">
        <v>28</v>
      </c>
      <c r="DF19" s="17">
        <f t="shared" si="0"/>
        <v>100</v>
      </c>
      <c r="DH19" s="5">
        <f t="shared" si="1"/>
        <v>100</v>
      </c>
      <c r="DI19" s="5">
        <f t="shared" si="2"/>
        <v>100</v>
      </c>
      <c r="DJ19" s="32">
        <f t="shared" si="3"/>
        <v>50</v>
      </c>
      <c r="DK19" s="5">
        <f t="shared" si="4"/>
        <v>100</v>
      </c>
      <c r="DL19" s="32">
        <f t="shared" si="5"/>
        <v>92.857142857142861</v>
      </c>
      <c r="DM19" s="5">
        <f t="shared" si="6"/>
        <v>50</v>
      </c>
      <c r="DN19" s="22">
        <f t="shared" si="50"/>
        <v>82.142857142857153</v>
      </c>
      <c r="DO19" s="22">
        <f t="shared" si="51"/>
        <v>16.428571428571431</v>
      </c>
      <c r="DP19" s="5"/>
      <c r="DQ19" s="32">
        <f t="shared" si="7"/>
        <v>86.84210526315789</v>
      </c>
      <c r="DR19" s="32">
        <f t="shared" si="8"/>
        <v>84.693877551020407</v>
      </c>
      <c r="DS19" s="32">
        <f t="shared" si="9"/>
        <v>96.666666666666657</v>
      </c>
      <c r="DT19" s="32">
        <f t="shared" si="10"/>
        <v>84.615384615384613</v>
      </c>
      <c r="DU19" s="32">
        <f t="shared" si="11"/>
        <v>100</v>
      </c>
      <c r="DV19" s="32">
        <f t="shared" si="12"/>
        <v>98.125</v>
      </c>
      <c r="DW19" s="32">
        <f t="shared" si="13"/>
        <v>95.930232558139537</v>
      </c>
      <c r="DX19" s="32">
        <f t="shared" si="14"/>
        <v>95.714285714285722</v>
      </c>
      <c r="DY19" s="32">
        <f t="shared" si="15"/>
        <v>98.666666666666671</v>
      </c>
      <c r="DZ19" s="32">
        <f t="shared" si="16"/>
        <v>97.692307692307693</v>
      </c>
      <c r="EA19" s="32">
        <f t="shared" si="17"/>
        <v>93.894652672762916</v>
      </c>
      <c r="EB19" s="32">
        <f t="shared" si="52"/>
        <v>46.947326336381458</v>
      </c>
      <c r="EC19" s="5"/>
      <c r="ED19" s="5">
        <v>98</v>
      </c>
      <c r="EE19" s="22">
        <f t="shared" si="53"/>
        <v>29.4</v>
      </c>
      <c r="EF19" s="5"/>
      <c r="EG19" s="30">
        <f t="shared" si="18"/>
        <v>92.775897764952887</v>
      </c>
      <c r="EH19" s="5"/>
      <c r="EI19" s="22">
        <f t="shared" si="54"/>
        <v>95</v>
      </c>
      <c r="EJ19" s="5"/>
      <c r="EK19" s="68">
        <f t="shared" si="19"/>
        <v>95.925299254984296</v>
      </c>
      <c r="EL19" s="70">
        <f t="shared" si="20"/>
        <v>86.60135776531348</v>
      </c>
      <c r="EM19" s="5"/>
      <c r="EN19" s="75">
        <f t="shared" si="55"/>
        <v>92.817318758427362</v>
      </c>
      <c r="EO19" s="76">
        <f>VLOOKUP(EN19,Sheet1!A$1:B$10,2)</f>
        <v>1.5</v>
      </c>
      <c r="EP19" s="7" t="s">
        <v>28</v>
      </c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</row>
    <row r="20" spans="1:163">
      <c r="U20" s="1"/>
      <c r="V20" s="1"/>
    </row>
    <row r="21" spans="1:163">
      <c r="U21" s="1"/>
      <c r="V21" s="1"/>
    </row>
    <row r="22" spans="1:163">
      <c r="B22" s="1"/>
      <c r="C22" s="4"/>
      <c r="D22" s="4"/>
      <c r="E22" s="4"/>
      <c r="F22" s="4"/>
      <c r="G22" s="4"/>
      <c r="H22" s="4"/>
      <c r="I22" s="4"/>
      <c r="AJ22" s="24" t="s">
        <v>88</v>
      </c>
      <c r="AK22" s="19"/>
      <c r="AL22" s="4"/>
      <c r="AM22" s="4"/>
      <c r="AN22" s="4"/>
      <c r="AO22" s="4"/>
      <c r="AP22" s="4"/>
      <c r="AQ22" s="4"/>
      <c r="AR22" s="4"/>
      <c r="AS22" s="4"/>
      <c r="AT22" s="4"/>
      <c r="AU22" s="19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21"/>
      <c r="BO22" s="4"/>
      <c r="BP22" s="4"/>
      <c r="BQ22" s="4"/>
      <c r="BR22" s="4"/>
      <c r="BS22" s="4"/>
      <c r="BT22" s="4"/>
      <c r="BU22" s="4"/>
      <c r="BV22" s="4"/>
      <c r="BW22" s="4"/>
      <c r="BX22" s="15"/>
      <c r="BY22" s="15"/>
      <c r="BZ22" s="15"/>
      <c r="CA22" s="4"/>
      <c r="CB22" s="4"/>
      <c r="CC22" s="4"/>
      <c r="CD22" s="4"/>
      <c r="CE22" s="4"/>
      <c r="CF22" s="4"/>
      <c r="CG22" s="4"/>
      <c r="CH22" s="4"/>
      <c r="DE22" s="4"/>
      <c r="EP22" s="4"/>
    </row>
    <row r="23" spans="1:163">
      <c r="B23" s="1"/>
      <c r="C23" s="24" t="s">
        <v>88</v>
      </c>
      <c r="D23" s="24"/>
      <c r="E23" s="24"/>
      <c r="F23" s="24"/>
      <c r="G23" s="24"/>
      <c r="H23" s="24"/>
      <c r="I23" s="24"/>
      <c r="AJ23" s="24" t="s">
        <v>89</v>
      </c>
      <c r="AK23" s="19"/>
      <c r="AL23" s="4"/>
      <c r="AM23" s="4"/>
      <c r="AN23" s="4"/>
      <c r="AO23" s="4"/>
      <c r="AP23" s="4"/>
      <c r="AQ23" s="4"/>
      <c r="AR23" s="4"/>
      <c r="AS23" s="4"/>
      <c r="AT23" s="4"/>
      <c r="AU23" s="19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21"/>
      <c r="BO23" s="4"/>
      <c r="BP23" s="4"/>
      <c r="BQ23" s="4"/>
      <c r="BR23" s="4"/>
      <c r="BS23" s="4"/>
      <c r="BT23" s="4"/>
      <c r="BU23" s="4"/>
      <c r="BV23" s="4"/>
      <c r="BW23" s="4"/>
      <c r="BX23" s="15"/>
      <c r="BY23" s="15"/>
      <c r="BZ23" s="15"/>
      <c r="CA23" s="4"/>
      <c r="CB23" s="24" t="s">
        <v>88</v>
      </c>
      <c r="CC23" s="4"/>
      <c r="CD23" s="4"/>
      <c r="CE23" s="4"/>
      <c r="CF23" s="4"/>
      <c r="CG23" s="4"/>
      <c r="CH23" s="4"/>
      <c r="DE23" s="24" t="s">
        <v>88</v>
      </c>
      <c r="EP23" s="24" t="s">
        <v>88</v>
      </c>
    </row>
    <row r="24" spans="1:163">
      <c r="B24" s="1"/>
      <c r="C24" s="24" t="s">
        <v>89</v>
      </c>
      <c r="D24" s="24"/>
      <c r="E24" s="24"/>
      <c r="F24" s="24"/>
      <c r="G24" s="24"/>
      <c r="H24" s="24"/>
      <c r="I24" s="24"/>
      <c r="AJ24" s="4"/>
      <c r="AK24" s="19"/>
      <c r="AL24" s="4"/>
      <c r="AM24" s="4"/>
      <c r="AN24" s="4"/>
      <c r="AO24" s="4"/>
      <c r="AP24" s="4"/>
      <c r="AQ24" s="4"/>
      <c r="AR24" s="4"/>
      <c r="AS24" s="4"/>
      <c r="AT24" s="4"/>
      <c r="AU24" s="19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21"/>
      <c r="BO24" s="4"/>
      <c r="BP24" s="4"/>
      <c r="BQ24" s="4"/>
      <c r="BR24" s="4"/>
      <c r="BS24" s="4"/>
      <c r="BT24" s="4"/>
      <c r="BU24" s="4"/>
      <c r="BV24" s="4"/>
      <c r="BW24" s="4"/>
      <c r="BX24" s="15"/>
      <c r="BY24" s="15"/>
      <c r="BZ24" s="15"/>
      <c r="CA24" s="4"/>
      <c r="CB24" s="24" t="s">
        <v>89</v>
      </c>
      <c r="CC24" s="4"/>
      <c r="CD24" s="4"/>
      <c r="CE24" s="4"/>
      <c r="CF24" s="4"/>
      <c r="CG24" s="4"/>
      <c r="CH24" s="4"/>
      <c r="DE24" s="24" t="s">
        <v>89</v>
      </c>
      <c r="EP24" s="24" t="s">
        <v>89</v>
      </c>
    </row>
  </sheetData>
  <phoneticPr fontId="14" type="noConversion"/>
  <pageMargins left="0.45" right="0.45" top="0.5" bottom="0.5" header="0.3" footer="0.3"/>
  <colBreaks count="4" manualBreakCount="4">
    <brk id="34" max="1048575" man="1"/>
    <brk id="56" max="1048575" man="1"/>
    <brk id="108" max="1048575" man="1"/>
    <brk id="14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B2" sqref="B1:B1048576"/>
    </sheetView>
  </sheetViews>
  <sheetFormatPr baseColWidth="10" defaultColWidth="8.83203125" defaultRowHeight="14" x14ac:dyDescent="0"/>
  <cols>
    <col min="1" max="1" width="4.83203125" customWidth="1"/>
    <col min="2" max="2" width="13.83203125" customWidth="1"/>
    <col min="3" max="3" width="7.83203125" customWidth="1"/>
    <col min="4" max="4" width="18.83203125" customWidth="1"/>
  </cols>
  <sheetData>
    <row r="1" spans="2:4">
      <c r="B1" s="1" t="s">
        <v>32</v>
      </c>
    </row>
    <row r="2" spans="2:4">
      <c r="B2" s="2" t="s">
        <v>1</v>
      </c>
    </row>
    <row r="3" spans="2:4">
      <c r="B3">
        <v>2014159081</v>
      </c>
      <c r="D3" t="s">
        <v>33</v>
      </c>
    </row>
    <row r="4" spans="2:4">
      <c r="B4">
        <v>2015183701</v>
      </c>
      <c r="D4" t="s">
        <v>34</v>
      </c>
    </row>
    <row r="5" spans="2:4">
      <c r="B5">
        <v>2015179251</v>
      </c>
      <c r="D5" t="s">
        <v>35</v>
      </c>
    </row>
    <row r="6" spans="2:4">
      <c r="B6">
        <v>2015182111</v>
      </c>
      <c r="D6" t="s">
        <v>36</v>
      </c>
    </row>
    <row r="7" spans="2:4">
      <c r="B7">
        <v>2014143321</v>
      </c>
      <c r="D7" t="s">
        <v>38</v>
      </c>
    </row>
    <row r="8" spans="2:4">
      <c r="B8">
        <v>2015183181</v>
      </c>
      <c r="D8" t="s">
        <v>37</v>
      </c>
    </row>
    <row r="9" spans="2:4">
      <c r="B9">
        <v>2014167381</v>
      </c>
      <c r="D9" t="s">
        <v>39</v>
      </c>
    </row>
    <row r="10" spans="2:4">
      <c r="B10">
        <v>2015180991</v>
      </c>
      <c r="D10" t="s">
        <v>40</v>
      </c>
    </row>
    <row r="11" spans="2:4">
      <c r="B11">
        <v>2015183871</v>
      </c>
      <c r="D11" t="s">
        <v>41</v>
      </c>
    </row>
    <row r="12" spans="2:4">
      <c r="B12">
        <v>2014165261</v>
      </c>
      <c r="D12" t="s">
        <v>42</v>
      </c>
    </row>
    <row r="13" spans="2:4">
      <c r="B13">
        <v>2015170271</v>
      </c>
      <c r="D13" t="s">
        <v>43</v>
      </c>
    </row>
    <row r="14" spans="2:4">
      <c r="B14">
        <v>2015174111</v>
      </c>
      <c r="D14" t="s">
        <v>44</v>
      </c>
    </row>
    <row r="15" spans="2:4">
      <c r="B15">
        <v>2015183381</v>
      </c>
      <c r="D15" t="s">
        <v>45</v>
      </c>
    </row>
    <row r="16" spans="2:4">
      <c r="B16">
        <v>2013137271</v>
      </c>
      <c r="D16" t="s">
        <v>46</v>
      </c>
    </row>
    <row r="17" spans="2:4">
      <c r="B17">
        <v>2015183421</v>
      </c>
      <c r="D17" t="s">
        <v>48</v>
      </c>
    </row>
    <row r="18" spans="2:4">
      <c r="B18">
        <v>2015184231</v>
      </c>
      <c r="D18" t="s">
        <v>47</v>
      </c>
    </row>
    <row r="19" spans="2:4">
      <c r="B19">
        <v>2014160331</v>
      </c>
      <c r="D19" t="s">
        <v>49</v>
      </c>
    </row>
    <row r="20" spans="2:4">
      <c r="B20">
        <v>2013132371</v>
      </c>
      <c r="D20" t="s">
        <v>50</v>
      </c>
    </row>
    <row r="21" spans="2:4">
      <c r="B21">
        <v>2015169881</v>
      </c>
      <c r="D21" t="s">
        <v>51</v>
      </c>
    </row>
    <row r="22" spans="2:4">
      <c r="B22">
        <v>2015183711</v>
      </c>
      <c r="D22" t="s">
        <v>52</v>
      </c>
    </row>
    <row r="23" spans="2:4">
      <c r="B23">
        <v>2013138291</v>
      </c>
      <c r="D23" t="s">
        <v>53</v>
      </c>
    </row>
    <row r="24" spans="2:4">
      <c r="B24">
        <v>2015178361</v>
      </c>
      <c r="D24" t="s">
        <v>54</v>
      </c>
    </row>
  </sheetData>
  <phoneticPr fontId="1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4" x14ac:dyDescent="0"/>
  <sheetData>
    <row r="1" spans="1:2">
      <c r="A1" s="5">
        <v>0</v>
      </c>
      <c r="B1" s="5">
        <v>5</v>
      </c>
    </row>
    <row r="2" spans="1:2">
      <c r="A2" s="5">
        <v>74.5</v>
      </c>
      <c r="B2" s="5">
        <v>3</v>
      </c>
    </row>
    <row r="3" spans="1:2">
      <c r="A3" s="5">
        <v>76.5</v>
      </c>
      <c r="B3" s="5">
        <v>2.75</v>
      </c>
    </row>
    <row r="4" spans="1:2">
      <c r="A4" s="5">
        <v>79.5</v>
      </c>
      <c r="B4" s="5">
        <v>2.5</v>
      </c>
    </row>
    <row r="5" spans="1:2">
      <c r="A5" s="5">
        <v>82.5</v>
      </c>
      <c r="B5" s="5">
        <v>2.25</v>
      </c>
    </row>
    <row r="6" spans="1:2">
      <c r="A6" s="5">
        <v>85.5</v>
      </c>
      <c r="B6" s="5">
        <v>2</v>
      </c>
    </row>
    <row r="7" spans="1:2">
      <c r="A7" s="5">
        <v>88.5</v>
      </c>
      <c r="B7" s="5">
        <v>1.75</v>
      </c>
    </row>
    <row r="8" spans="1:2">
      <c r="A8" s="5">
        <v>91.5</v>
      </c>
      <c r="B8" s="5">
        <v>1.5</v>
      </c>
    </row>
    <row r="9" spans="1:2">
      <c r="A9" s="5">
        <v>94.5</v>
      </c>
      <c r="B9" s="5">
        <v>1.25</v>
      </c>
    </row>
    <row r="10" spans="1:2">
      <c r="A10" s="5">
        <v>97.5</v>
      </c>
      <c r="B10" s="5">
        <v>1</v>
      </c>
    </row>
  </sheetData>
  <phoneticPr fontId="1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4"/>
  <sheetViews>
    <sheetView topLeftCell="BL1" workbookViewId="0">
      <selection activeCell="T19" sqref="T19"/>
    </sheetView>
  </sheetViews>
  <sheetFormatPr baseColWidth="10" defaultRowHeight="16" x14ac:dyDescent="0"/>
  <cols>
    <col min="1" max="1" width="7.1640625" customWidth="1"/>
    <col min="2" max="2" width="39.1640625" style="31" customWidth="1"/>
    <col min="3" max="8" width="6.1640625" customWidth="1"/>
    <col min="9" max="9" width="1.1640625" customWidth="1"/>
    <col min="10" max="10" width="6.1640625" style="1" customWidth="1"/>
    <col min="11" max="13" width="6.1640625" customWidth="1"/>
    <col min="14" max="16" width="6.1640625" style="1" customWidth="1"/>
    <col min="17" max="17" width="0.83203125" style="1" customWidth="1"/>
    <col min="18" max="18" width="9.33203125" style="1" customWidth="1"/>
    <col min="19" max="19" width="0.6640625" style="1" customWidth="1"/>
    <col min="20" max="20" width="7.1640625" customWidth="1"/>
    <col min="21" max="21" width="39.1640625" style="31" customWidth="1"/>
    <col min="22" max="22" width="6.33203125" style="1" customWidth="1"/>
    <col min="23" max="23" width="6.33203125" customWidth="1"/>
    <col min="24" max="27" width="6.33203125" style="1" customWidth="1"/>
    <col min="28" max="28" width="1.1640625" style="1" customWidth="1"/>
    <col min="29" max="29" width="8.83203125" style="18" customWidth="1"/>
    <col min="30" max="30" width="1.1640625" style="1" customWidth="1"/>
    <col min="31" max="37" width="6.33203125" style="1" customWidth="1"/>
    <col min="38" max="38" width="1.1640625" style="1" customWidth="1"/>
    <col min="39" max="39" width="8.83203125" style="1" customWidth="1"/>
    <col min="40" max="40" width="0.6640625" style="1" customWidth="1"/>
    <col min="41" max="41" width="10.83203125" style="1"/>
    <col min="42" max="42" width="1.1640625" style="1" customWidth="1"/>
    <col min="43" max="44" width="10.83203125" style="1"/>
    <col min="45" max="45" width="2.6640625" style="1" customWidth="1"/>
    <col min="46" max="46" width="4.6640625" customWidth="1"/>
    <col min="47" max="47" width="39.1640625" style="31" customWidth="1"/>
    <col min="54" max="54" width="0.5" customWidth="1"/>
    <col min="56" max="59" width="10.83203125" style="1"/>
    <col min="60" max="60" width="0.83203125" customWidth="1"/>
    <col min="61" max="61" width="10.83203125" style="1"/>
    <col min="62" max="62" width="1" customWidth="1"/>
    <col min="63" max="63" width="7.1640625" customWidth="1"/>
    <col min="64" max="64" width="39.1640625" style="31" customWidth="1"/>
    <col min="65" max="70" width="6" style="1" customWidth="1"/>
    <col min="71" max="71" width="0.6640625" style="1" customWidth="1"/>
    <col min="72" max="72" width="5.6640625" style="1" customWidth="1"/>
    <col min="73" max="73" width="1.33203125" style="1" customWidth="1"/>
    <col min="74" max="78" width="6" style="1" customWidth="1"/>
    <col min="79" max="79" width="1.1640625" style="1" customWidth="1"/>
    <col min="80" max="80" width="6.1640625" style="1" customWidth="1"/>
    <col min="81" max="81" width="0.6640625" style="1" customWidth="1"/>
    <col min="82" max="82" width="7" style="1" customWidth="1"/>
    <col min="83" max="83" width="1" style="1" customWidth="1"/>
    <col min="84" max="84" width="7.5" style="14" customWidth="1"/>
    <col min="85" max="85" width="8.6640625" style="1" customWidth="1"/>
    <col min="86" max="86" width="0.83203125" style="1" customWidth="1"/>
    <col min="87" max="88" width="10.83203125" style="52"/>
    <col min="89" max="89" width="1.1640625" style="1" customWidth="1"/>
    <col min="90" max="90" width="39.1640625" style="31" customWidth="1"/>
    <col min="91" max="104" width="10.83203125" style="1"/>
  </cols>
  <sheetData>
    <row r="1" spans="1:104">
      <c r="B1" s="31" t="s">
        <v>163</v>
      </c>
      <c r="U1" s="31" t="s">
        <v>163</v>
      </c>
      <c r="AU1" s="31" t="s">
        <v>163</v>
      </c>
      <c r="BL1" s="31" t="s">
        <v>163</v>
      </c>
      <c r="CL1" s="31" t="s">
        <v>163</v>
      </c>
    </row>
    <row r="2" spans="1:104" ht="18">
      <c r="A2" s="35"/>
      <c r="B2" s="79" t="s">
        <v>164</v>
      </c>
      <c r="C2" s="1"/>
      <c r="D2" s="1"/>
      <c r="E2" s="1"/>
      <c r="F2" s="1"/>
      <c r="G2" s="1"/>
      <c r="H2" s="1"/>
      <c r="I2" s="1"/>
      <c r="K2" s="1"/>
      <c r="L2" s="1"/>
      <c r="M2" s="1"/>
      <c r="T2" s="35"/>
      <c r="U2" s="79" t="s">
        <v>164</v>
      </c>
      <c r="AQ2" s="14" t="s">
        <v>81</v>
      </c>
      <c r="AR2" s="14"/>
      <c r="AT2" s="35"/>
      <c r="AU2" s="79" t="s">
        <v>164</v>
      </c>
      <c r="AV2" s="78"/>
      <c r="AW2" s="1"/>
      <c r="AX2" s="1"/>
      <c r="AY2" s="1"/>
      <c r="AZ2" s="1"/>
      <c r="BA2" s="1"/>
      <c r="BB2" s="1"/>
      <c r="BC2" s="1"/>
      <c r="BK2" s="35"/>
      <c r="BL2" s="79" t="s">
        <v>164</v>
      </c>
      <c r="CL2" s="79" t="s">
        <v>164</v>
      </c>
    </row>
    <row r="3" spans="1:104" s="82" customFormat="1" ht="15">
      <c r="C3" s="55" t="s">
        <v>119</v>
      </c>
      <c r="D3" s="55" t="s">
        <v>122</v>
      </c>
      <c r="E3" s="55" t="s">
        <v>123</v>
      </c>
      <c r="F3" s="55" t="s">
        <v>124</v>
      </c>
      <c r="G3" s="55" t="s">
        <v>126</v>
      </c>
      <c r="H3" s="55" t="s">
        <v>165</v>
      </c>
      <c r="I3" s="55"/>
      <c r="J3" s="55" t="s">
        <v>127</v>
      </c>
      <c r="K3" s="55" t="s">
        <v>128</v>
      </c>
      <c r="L3" s="55" t="s">
        <v>129</v>
      </c>
      <c r="M3" s="55" t="s">
        <v>130</v>
      </c>
      <c r="N3" s="55" t="s">
        <v>131</v>
      </c>
      <c r="O3" s="55" t="s">
        <v>132</v>
      </c>
      <c r="P3" s="55" t="s">
        <v>166</v>
      </c>
      <c r="Q3" s="55"/>
      <c r="R3" s="55" t="s">
        <v>157</v>
      </c>
      <c r="S3" s="55"/>
      <c r="V3" s="55" t="s">
        <v>119</v>
      </c>
      <c r="W3" s="55" t="s">
        <v>122</v>
      </c>
      <c r="X3" s="55" t="s">
        <v>123</v>
      </c>
      <c r="Y3" s="55" t="s">
        <v>124</v>
      </c>
      <c r="Z3" s="55" t="s">
        <v>126</v>
      </c>
      <c r="AA3" s="55" t="s">
        <v>165</v>
      </c>
      <c r="AB3" s="55"/>
      <c r="AC3" s="56" t="s">
        <v>167</v>
      </c>
      <c r="AD3" s="55"/>
      <c r="AE3" s="55" t="s">
        <v>127</v>
      </c>
      <c r="AF3" s="55" t="s">
        <v>128</v>
      </c>
      <c r="AG3" s="55" t="s">
        <v>129</v>
      </c>
      <c r="AH3" s="55" t="s">
        <v>130</v>
      </c>
      <c r="AI3" s="55" t="s">
        <v>131</v>
      </c>
      <c r="AJ3" s="55" t="s">
        <v>132</v>
      </c>
      <c r="AK3" s="55" t="s">
        <v>166</v>
      </c>
      <c r="AL3" s="55"/>
      <c r="AM3" s="55" t="s">
        <v>140</v>
      </c>
      <c r="AN3" s="55"/>
      <c r="AO3" s="55" t="s">
        <v>157</v>
      </c>
      <c r="AP3" s="55"/>
      <c r="AQ3" s="55" t="s">
        <v>96</v>
      </c>
      <c r="AR3" s="55" t="s">
        <v>97</v>
      </c>
      <c r="AS3" s="55"/>
      <c r="AV3" s="55" t="s">
        <v>168</v>
      </c>
      <c r="AW3" s="55" t="s">
        <v>169</v>
      </c>
      <c r="AX3" s="55" t="s">
        <v>170</v>
      </c>
      <c r="AY3" s="55" t="s">
        <v>171</v>
      </c>
      <c r="AZ3" s="55" t="s">
        <v>172</v>
      </c>
      <c r="BA3" s="55" t="s">
        <v>132</v>
      </c>
      <c r="BB3" s="55"/>
      <c r="BC3" s="55" t="s">
        <v>173</v>
      </c>
      <c r="BD3" s="55" t="s">
        <v>174</v>
      </c>
      <c r="BE3" s="55" t="s">
        <v>158</v>
      </c>
      <c r="BF3" s="55" t="s">
        <v>165</v>
      </c>
      <c r="BG3" s="55" t="s">
        <v>174</v>
      </c>
      <c r="BI3" s="55" t="s">
        <v>133</v>
      </c>
      <c r="BM3" s="55" t="s">
        <v>168</v>
      </c>
      <c r="BN3" s="55" t="s">
        <v>169</v>
      </c>
      <c r="BO3" s="55" t="s">
        <v>170</v>
      </c>
      <c r="BP3" s="55" t="s">
        <v>171</v>
      </c>
      <c r="BQ3" s="55" t="s">
        <v>172</v>
      </c>
      <c r="BR3" s="55" t="s">
        <v>132</v>
      </c>
      <c r="BS3" s="55"/>
      <c r="BT3" s="55" t="s">
        <v>140</v>
      </c>
      <c r="BU3" s="55"/>
      <c r="BV3" s="55" t="s">
        <v>173</v>
      </c>
      <c r="BW3" s="55" t="s">
        <v>174</v>
      </c>
      <c r="BX3" s="55" t="s">
        <v>158</v>
      </c>
      <c r="BY3" s="55" t="s">
        <v>165</v>
      </c>
      <c r="BZ3" s="55" t="s">
        <v>174</v>
      </c>
      <c r="CA3" s="55"/>
      <c r="CB3" s="55" t="s">
        <v>167</v>
      </c>
      <c r="CC3" s="55"/>
      <c r="CD3" s="55" t="s">
        <v>133</v>
      </c>
      <c r="CE3" s="55"/>
      <c r="CF3" s="85" t="s">
        <v>147</v>
      </c>
      <c r="CG3" s="66" t="s">
        <v>81</v>
      </c>
      <c r="CH3" s="55"/>
      <c r="CI3" s="59" t="s">
        <v>148</v>
      </c>
      <c r="CJ3" s="59" t="s">
        <v>97</v>
      </c>
      <c r="CK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</row>
    <row r="4" spans="1:104" s="10" customFormat="1" ht="18">
      <c r="A4" s="84"/>
      <c r="B4" s="84"/>
      <c r="N4" s="10" t="s">
        <v>161</v>
      </c>
      <c r="O4" s="10" t="s">
        <v>162</v>
      </c>
      <c r="T4" s="84"/>
      <c r="U4" s="84"/>
      <c r="AC4" s="17"/>
      <c r="AT4" s="84"/>
      <c r="AU4" s="84"/>
      <c r="AV4" s="10" t="s">
        <v>151</v>
      </c>
      <c r="AW4" s="10" t="s">
        <v>152</v>
      </c>
      <c r="AX4" s="10" t="s">
        <v>153</v>
      </c>
      <c r="AY4" s="10" t="s">
        <v>154</v>
      </c>
      <c r="AZ4" s="10" t="s">
        <v>160</v>
      </c>
      <c r="BC4" s="10" t="s">
        <v>155</v>
      </c>
      <c r="BD4" s="10" t="s">
        <v>156</v>
      </c>
      <c r="BI4" s="10">
        <v>100</v>
      </c>
      <c r="BK4" s="84"/>
      <c r="BL4" s="84"/>
      <c r="BM4" s="10" t="s">
        <v>151</v>
      </c>
      <c r="BN4" s="10" t="s">
        <v>152</v>
      </c>
      <c r="BO4" s="12" t="s">
        <v>153</v>
      </c>
      <c r="BP4" s="10" t="s">
        <v>154</v>
      </c>
      <c r="BQ4" s="10" t="s">
        <v>160</v>
      </c>
      <c r="BV4" s="10" t="s">
        <v>155</v>
      </c>
      <c r="BW4" s="10" t="s">
        <v>156</v>
      </c>
      <c r="CD4" s="10">
        <v>100</v>
      </c>
      <c r="CF4" s="25" t="s">
        <v>96</v>
      </c>
      <c r="CG4" s="86" t="s">
        <v>96</v>
      </c>
      <c r="CI4" s="53"/>
      <c r="CJ4" s="53"/>
      <c r="CL4" s="84"/>
    </row>
    <row r="5" spans="1:104" s="7" customFormat="1" ht="18">
      <c r="A5" s="81">
        <v>1</v>
      </c>
      <c r="B5" s="80" t="s">
        <v>118</v>
      </c>
      <c r="C5" s="5">
        <v>10</v>
      </c>
      <c r="D5" s="5">
        <v>6</v>
      </c>
      <c r="E5" s="5">
        <v>0</v>
      </c>
      <c r="F5" s="5">
        <v>6</v>
      </c>
      <c r="G5" s="5">
        <v>10</v>
      </c>
      <c r="H5" s="5">
        <v>10</v>
      </c>
      <c r="I5" s="5"/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10</v>
      </c>
      <c r="Q5" s="5"/>
      <c r="R5" s="5">
        <v>53</v>
      </c>
      <c r="S5" s="5"/>
      <c r="T5" s="81">
        <v>1</v>
      </c>
      <c r="U5" s="80" t="s">
        <v>118</v>
      </c>
      <c r="V5" s="5">
        <f>C5/10*50+50</f>
        <v>100</v>
      </c>
      <c r="W5" s="32">
        <f>D5/7*50+50</f>
        <v>92.857142857142861</v>
      </c>
      <c r="X5" s="5">
        <f>E5/10*50+50</f>
        <v>50</v>
      </c>
      <c r="Y5" s="5">
        <f>F5/10*50+50</f>
        <v>80</v>
      </c>
      <c r="Z5" s="5">
        <f>G5/10*50+50</f>
        <v>100</v>
      </c>
      <c r="AA5" s="5">
        <f>H5/10*50+50</f>
        <v>100</v>
      </c>
      <c r="AB5" s="5"/>
      <c r="AC5" s="30">
        <f>AVERAGE(V5:AA5)</f>
        <v>87.142857142857153</v>
      </c>
      <c r="AD5" s="5"/>
      <c r="AE5" s="5">
        <f>J5/7*50+50</f>
        <v>50</v>
      </c>
      <c r="AF5" s="5">
        <f>K5/7*50+50</f>
        <v>50</v>
      </c>
      <c r="AG5" s="5">
        <f>L5/12*50+50</f>
        <v>50</v>
      </c>
      <c r="AH5" s="5">
        <f>M5/12*50+50</f>
        <v>50</v>
      </c>
      <c r="AI5" s="5">
        <f>N5/20*50+50</f>
        <v>50</v>
      </c>
      <c r="AJ5" s="5">
        <f>O5/10*50+50</f>
        <v>50</v>
      </c>
      <c r="AK5" s="5">
        <f>P5/10*50+50</f>
        <v>100</v>
      </c>
      <c r="AL5" s="5"/>
      <c r="AM5" s="30">
        <f>AVERAGE(AE5:AK5)</f>
        <v>57.142857142857146</v>
      </c>
      <c r="AN5" s="5"/>
      <c r="AO5" s="30">
        <f>R5/80*50+50</f>
        <v>83.125</v>
      </c>
      <c r="AP5" s="5"/>
      <c r="AQ5" s="29">
        <f>AVERAGE(AO5,AC5,AM5)</f>
        <v>75.803571428571431</v>
      </c>
      <c r="AR5" s="29">
        <f>VLOOKUP(AQ5,Sheet1!A$1:B$10,2)</f>
        <v>3</v>
      </c>
      <c r="AS5" s="5"/>
      <c r="AT5" s="81">
        <v>1</v>
      </c>
      <c r="AU5" s="80" t="s">
        <v>118</v>
      </c>
      <c r="AV5" s="5">
        <v>3</v>
      </c>
      <c r="AW5" s="5">
        <v>4</v>
      </c>
      <c r="AX5" s="5">
        <v>5</v>
      </c>
      <c r="AY5" s="5">
        <v>0</v>
      </c>
      <c r="AZ5" s="5">
        <v>4.5</v>
      </c>
      <c r="BA5" s="5">
        <v>10</v>
      </c>
      <c r="BB5" s="5"/>
      <c r="BC5" s="5">
        <v>14</v>
      </c>
      <c r="BD5" s="5">
        <v>15</v>
      </c>
      <c r="BE5" s="5">
        <v>5</v>
      </c>
      <c r="BF5" s="5">
        <v>10</v>
      </c>
      <c r="BG5" s="5">
        <v>15</v>
      </c>
      <c r="BI5" s="5">
        <v>92</v>
      </c>
      <c r="BK5" s="81">
        <v>1</v>
      </c>
      <c r="BL5" s="80" t="s">
        <v>118</v>
      </c>
      <c r="BM5" s="5">
        <f>AV5/10*50+50</f>
        <v>65</v>
      </c>
      <c r="BN5" s="5">
        <f>AW5/5*50+50</f>
        <v>90</v>
      </c>
      <c r="BO5" s="5">
        <f>AX5/5*50+50</f>
        <v>100</v>
      </c>
      <c r="BP5" s="5">
        <f>AY5/5*50+50</f>
        <v>50</v>
      </c>
      <c r="BQ5" s="32">
        <f>AZ5/12*50+50</f>
        <v>68.75</v>
      </c>
      <c r="BR5" s="5">
        <f>BA5/10*50+50</f>
        <v>100</v>
      </c>
      <c r="BS5" s="5"/>
      <c r="BT5" s="30">
        <f>AVERAGE(BM5:BR5)</f>
        <v>78.958333333333329</v>
      </c>
      <c r="BU5" s="5"/>
      <c r="BV5" s="5">
        <f>BC5/20*50+50</f>
        <v>85</v>
      </c>
      <c r="BW5" s="5">
        <f>BD5/15*50+50</f>
        <v>100</v>
      </c>
      <c r="BX5" s="5">
        <f>BE5/5*50+50</f>
        <v>100</v>
      </c>
      <c r="BY5" s="5">
        <f>BF5/10*50+50</f>
        <v>100</v>
      </c>
      <c r="BZ5" s="5">
        <f>BG5/15*50+50</f>
        <v>100</v>
      </c>
      <c r="CA5" s="5"/>
      <c r="CB5" s="30">
        <f>AVERAGE(BV5:BZ5)</f>
        <v>97</v>
      </c>
      <c r="CC5" s="5"/>
      <c r="CD5" s="17">
        <f>BI5</f>
        <v>92</v>
      </c>
      <c r="CE5" s="5"/>
      <c r="CF5" s="70">
        <f>AVERAGE(CD5,CB5,BT5)</f>
        <v>89.319444444444443</v>
      </c>
      <c r="CG5" s="68">
        <f>AQ5</f>
        <v>75.803571428571431</v>
      </c>
      <c r="CH5" s="5"/>
      <c r="CI5" s="51">
        <f>AVERAGE(CF5,CF5,CG5)</f>
        <v>84.814153439153429</v>
      </c>
      <c r="CJ5" s="51">
        <f>VLOOKUP(CI5,Sheet1!A$1:B$10,2)</f>
        <v>2.25</v>
      </c>
      <c r="CK5" s="5"/>
      <c r="CL5" s="80" t="s">
        <v>118</v>
      </c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 s="7" customFormat="1" ht="18">
      <c r="A6" s="81">
        <v>2</v>
      </c>
      <c r="B6" s="80" t="s">
        <v>159</v>
      </c>
      <c r="C6" s="5">
        <v>10</v>
      </c>
      <c r="D6" s="5">
        <v>6</v>
      </c>
      <c r="E6" s="5">
        <v>10</v>
      </c>
      <c r="F6" s="5">
        <v>10</v>
      </c>
      <c r="G6" s="5">
        <v>10</v>
      </c>
      <c r="H6" s="5">
        <v>10</v>
      </c>
      <c r="I6" s="5"/>
      <c r="J6" s="5">
        <v>6</v>
      </c>
      <c r="K6" s="5">
        <v>4</v>
      </c>
      <c r="L6" s="5">
        <v>10</v>
      </c>
      <c r="M6" s="5">
        <v>10</v>
      </c>
      <c r="N6" s="5">
        <v>17</v>
      </c>
      <c r="O6" s="5">
        <v>9</v>
      </c>
      <c r="P6" s="5">
        <v>10</v>
      </c>
      <c r="Q6" s="5"/>
      <c r="R6" s="5">
        <v>69</v>
      </c>
      <c r="S6" s="5"/>
      <c r="T6" s="81">
        <v>2</v>
      </c>
      <c r="U6" s="80" t="s">
        <v>159</v>
      </c>
      <c r="V6" s="5">
        <f t="shared" ref="V6:V9" si="0">C6/10*50+50</f>
        <v>100</v>
      </c>
      <c r="W6" s="32">
        <f t="shared" ref="W6:W9" si="1">D6/7*50+50</f>
        <v>92.857142857142861</v>
      </c>
      <c r="X6" s="5">
        <f t="shared" ref="X6:X9" si="2">E6/10*50+50</f>
        <v>100</v>
      </c>
      <c r="Y6" s="5">
        <f t="shared" ref="Y6:Y9" si="3">F6/10*50+50</f>
        <v>100</v>
      </c>
      <c r="Z6" s="5">
        <f t="shared" ref="Z6:Z9" si="4">G6/10*50+50</f>
        <v>100</v>
      </c>
      <c r="AA6" s="5">
        <f t="shared" ref="AA6:AA9" si="5">H6/10*50+50</f>
        <v>100</v>
      </c>
      <c r="AB6" s="5"/>
      <c r="AC6" s="30">
        <f t="shared" ref="AC6:AC9" si="6">AVERAGE(V6:AA6)</f>
        <v>98.80952380952381</v>
      </c>
      <c r="AD6" s="5"/>
      <c r="AE6" s="5">
        <f t="shared" ref="AE6:AE9" si="7">J6/7*50+50</f>
        <v>92.857142857142861</v>
      </c>
      <c r="AF6" s="5">
        <f t="shared" ref="AF6:AF9" si="8">K6/7*50+50</f>
        <v>78.571428571428569</v>
      </c>
      <c r="AG6" s="5">
        <f t="shared" ref="AG6:AG9" si="9">L6/12*50+50</f>
        <v>91.666666666666671</v>
      </c>
      <c r="AH6" s="5">
        <f t="shared" ref="AH6:AH9" si="10">M6/12*50+50</f>
        <v>91.666666666666671</v>
      </c>
      <c r="AI6" s="5">
        <f t="shared" ref="AI6:AI9" si="11">N6/20*50+50</f>
        <v>92.5</v>
      </c>
      <c r="AJ6" s="5">
        <f t="shared" ref="AJ6:AJ9" si="12">O6/10*50+50</f>
        <v>95</v>
      </c>
      <c r="AK6" s="5">
        <f t="shared" ref="AK6:AK9" si="13">P6/10*50+50</f>
        <v>100</v>
      </c>
      <c r="AL6" s="5"/>
      <c r="AM6" s="30">
        <f t="shared" ref="AM6:AM9" si="14">AVERAGE(AE6:AK6)</f>
        <v>91.751700680272123</v>
      </c>
      <c r="AN6" s="5"/>
      <c r="AO6" s="30">
        <f t="shared" ref="AO6:AO9" si="15">R6/80*50+50</f>
        <v>93.125</v>
      </c>
      <c r="AP6" s="5"/>
      <c r="AQ6" s="29">
        <f t="shared" ref="AQ6:AQ9" si="16">AVERAGE(AO6,AC6,AM6)</f>
        <v>94.562074829931973</v>
      </c>
      <c r="AR6" s="29">
        <f>VLOOKUP(AQ6,Sheet1!A$1:B$10,2)</f>
        <v>1.25</v>
      </c>
      <c r="AS6" s="5"/>
      <c r="AT6" s="81">
        <v>2</v>
      </c>
      <c r="AU6" s="80" t="s">
        <v>159</v>
      </c>
      <c r="AV6" s="5">
        <v>9</v>
      </c>
      <c r="AW6" s="5">
        <v>4</v>
      </c>
      <c r="AX6" s="5">
        <v>5</v>
      </c>
      <c r="AY6" s="5">
        <v>0</v>
      </c>
      <c r="AZ6" s="5">
        <v>9</v>
      </c>
      <c r="BA6" s="5">
        <v>10</v>
      </c>
      <c r="BB6" s="5"/>
      <c r="BC6" s="5">
        <v>15</v>
      </c>
      <c r="BD6" s="5">
        <v>15</v>
      </c>
      <c r="BE6" s="5">
        <v>5</v>
      </c>
      <c r="BF6" s="5">
        <v>10</v>
      </c>
      <c r="BG6" s="5">
        <v>15</v>
      </c>
      <c r="BI6" s="5">
        <v>95</v>
      </c>
      <c r="BK6" s="81">
        <v>2</v>
      </c>
      <c r="BL6" s="80" t="s">
        <v>159</v>
      </c>
      <c r="BM6" s="5">
        <f t="shared" ref="BM6:BM9" si="17">AV6/10*50+50</f>
        <v>95</v>
      </c>
      <c r="BN6" s="5">
        <f t="shared" ref="BN6:BN9" si="18">AW6/5*50+50</f>
        <v>90</v>
      </c>
      <c r="BO6" s="5">
        <f t="shared" ref="BO6:BO9" si="19">AX6/5*50+50</f>
        <v>100</v>
      </c>
      <c r="BP6" s="5">
        <f t="shared" ref="BP6:BP9" si="20">AY6/5*50+50</f>
        <v>50</v>
      </c>
      <c r="BQ6" s="32">
        <f t="shared" ref="BQ6:BQ9" si="21">AZ6/12*50+50</f>
        <v>87.5</v>
      </c>
      <c r="BR6" s="5">
        <f t="shared" ref="BR6:BR9" si="22">BA6/10*50+50</f>
        <v>100</v>
      </c>
      <c r="BS6" s="5"/>
      <c r="BT6" s="30">
        <f t="shared" ref="BT6:BT9" si="23">AVERAGE(BM6:BR6)</f>
        <v>87.083333333333329</v>
      </c>
      <c r="BU6" s="5"/>
      <c r="BV6" s="5">
        <f t="shared" ref="BV6:BV9" si="24">BC6/20*50+50</f>
        <v>87.5</v>
      </c>
      <c r="BW6" s="5">
        <f t="shared" ref="BW6:BW9" si="25">BD6/15*50+50</f>
        <v>100</v>
      </c>
      <c r="BX6" s="5">
        <f t="shared" ref="BX6:BX9" si="26">BE6/5*50+50</f>
        <v>100</v>
      </c>
      <c r="BY6" s="5">
        <f t="shared" ref="BY6:BY9" si="27">BF6/10*50+50</f>
        <v>100</v>
      </c>
      <c r="BZ6" s="5">
        <f t="shared" ref="BZ6:BZ9" si="28">BG6/15*50+50</f>
        <v>100</v>
      </c>
      <c r="CA6" s="5"/>
      <c r="CB6" s="30">
        <f t="shared" ref="CB6:CB9" si="29">AVERAGE(BV6:BZ6)</f>
        <v>97.5</v>
      </c>
      <c r="CC6" s="5"/>
      <c r="CD6" s="17">
        <f t="shared" ref="CD6:CD9" si="30">BI6</f>
        <v>95</v>
      </c>
      <c r="CE6" s="5"/>
      <c r="CF6" s="70">
        <f t="shared" ref="CF6:CF9" si="31">AVERAGE(CD6,CB6,BT6)</f>
        <v>93.194444444444443</v>
      </c>
      <c r="CG6" s="68">
        <f t="shared" ref="CG6:CG9" si="32">AQ6</f>
        <v>94.562074829931973</v>
      </c>
      <c r="CH6" s="5"/>
      <c r="CI6" s="51">
        <f t="shared" ref="CI6:CI9" si="33">AVERAGE(CF6,CF6,CG6)</f>
        <v>93.650321239606953</v>
      </c>
      <c r="CJ6" s="51">
        <f>VLOOKUP(CI6,Sheet1!A$1:B$10,2)</f>
        <v>1.5</v>
      </c>
      <c r="CK6" s="5"/>
      <c r="CL6" s="80" t="s">
        <v>159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</row>
    <row r="7" spans="1:104" s="7" customFormat="1" ht="18">
      <c r="A7" s="81">
        <v>3</v>
      </c>
      <c r="B7" s="80" t="s">
        <v>125</v>
      </c>
      <c r="C7" s="5">
        <v>0</v>
      </c>
      <c r="D7" s="5">
        <v>0</v>
      </c>
      <c r="E7" s="5">
        <v>10</v>
      </c>
      <c r="F7" s="5">
        <v>7</v>
      </c>
      <c r="G7" s="5">
        <v>0</v>
      </c>
      <c r="H7" s="5">
        <v>10</v>
      </c>
      <c r="I7" s="5"/>
      <c r="J7" s="5">
        <v>6</v>
      </c>
      <c r="K7" s="5">
        <v>3</v>
      </c>
      <c r="L7" s="5">
        <v>9</v>
      </c>
      <c r="M7" s="5">
        <v>9</v>
      </c>
      <c r="N7" s="5">
        <v>8</v>
      </c>
      <c r="O7" s="5">
        <v>10</v>
      </c>
      <c r="P7" s="5">
        <v>10</v>
      </c>
      <c r="Q7" s="5"/>
      <c r="R7" s="5">
        <v>59</v>
      </c>
      <c r="S7" s="5"/>
      <c r="T7" s="81">
        <v>3</v>
      </c>
      <c r="U7" s="80" t="s">
        <v>125</v>
      </c>
      <c r="V7" s="5">
        <f t="shared" si="0"/>
        <v>50</v>
      </c>
      <c r="W7" s="32">
        <f t="shared" si="1"/>
        <v>50</v>
      </c>
      <c r="X7" s="5">
        <f t="shared" si="2"/>
        <v>100</v>
      </c>
      <c r="Y7" s="5">
        <f t="shared" si="3"/>
        <v>85</v>
      </c>
      <c r="Z7" s="5">
        <f t="shared" si="4"/>
        <v>50</v>
      </c>
      <c r="AA7" s="5">
        <f t="shared" si="5"/>
        <v>100</v>
      </c>
      <c r="AB7" s="5"/>
      <c r="AC7" s="30">
        <f t="shared" si="6"/>
        <v>72.5</v>
      </c>
      <c r="AD7" s="5"/>
      <c r="AE7" s="5">
        <f t="shared" si="7"/>
        <v>92.857142857142861</v>
      </c>
      <c r="AF7" s="5">
        <f t="shared" si="8"/>
        <v>71.428571428571431</v>
      </c>
      <c r="AG7" s="5">
        <f t="shared" si="9"/>
        <v>87.5</v>
      </c>
      <c r="AH7" s="5">
        <f t="shared" si="10"/>
        <v>87.5</v>
      </c>
      <c r="AI7" s="5">
        <f t="shared" si="11"/>
        <v>70</v>
      </c>
      <c r="AJ7" s="5">
        <f t="shared" si="12"/>
        <v>100</v>
      </c>
      <c r="AK7" s="5">
        <f t="shared" si="13"/>
        <v>100</v>
      </c>
      <c r="AL7" s="5"/>
      <c r="AM7" s="30">
        <f t="shared" si="14"/>
        <v>87.040816326530603</v>
      </c>
      <c r="AN7" s="5"/>
      <c r="AO7" s="30">
        <f t="shared" si="15"/>
        <v>86.875</v>
      </c>
      <c r="AP7" s="5"/>
      <c r="AQ7" s="29">
        <f t="shared" si="16"/>
        <v>82.138605442176868</v>
      </c>
      <c r="AR7" s="29">
        <f>VLOOKUP(AQ7,Sheet1!A$1:B$10,2)</f>
        <v>2.5</v>
      </c>
      <c r="AS7" s="5"/>
      <c r="AT7" s="81">
        <v>3</v>
      </c>
      <c r="AU7" s="80" t="s">
        <v>125</v>
      </c>
      <c r="AV7" s="5">
        <v>10</v>
      </c>
      <c r="AW7" s="5">
        <v>4</v>
      </c>
      <c r="AX7" s="5">
        <v>4</v>
      </c>
      <c r="AY7" s="5">
        <v>0</v>
      </c>
      <c r="AZ7" s="5">
        <v>7</v>
      </c>
      <c r="BA7" s="5">
        <v>10</v>
      </c>
      <c r="BB7" s="5"/>
      <c r="BC7" s="5">
        <v>0</v>
      </c>
      <c r="BD7" s="5">
        <v>15</v>
      </c>
      <c r="BE7" s="5">
        <v>0</v>
      </c>
      <c r="BF7" s="5">
        <v>10</v>
      </c>
      <c r="BG7" s="5">
        <v>15</v>
      </c>
      <c r="BI7" s="5">
        <v>95</v>
      </c>
      <c r="BK7" s="81">
        <v>3</v>
      </c>
      <c r="BL7" s="80" t="s">
        <v>125</v>
      </c>
      <c r="BM7" s="5">
        <f t="shared" si="17"/>
        <v>100</v>
      </c>
      <c r="BN7" s="5">
        <f t="shared" si="18"/>
        <v>90</v>
      </c>
      <c r="BO7" s="5">
        <f t="shared" si="19"/>
        <v>90</v>
      </c>
      <c r="BP7" s="5">
        <f t="shared" si="20"/>
        <v>50</v>
      </c>
      <c r="BQ7" s="32">
        <f t="shared" si="21"/>
        <v>79.166666666666671</v>
      </c>
      <c r="BR7" s="5">
        <f t="shared" si="22"/>
        <v>100</v>
      </c>
      <c r="BS7" s="5"/>
      <c r="BT7" s="30">
        <f t="shared" si="23"/>
        <v>84.861111111111114</v>
      </c>
      <c r="BU7" s="5"/>
      <c r="BV7" s="5">
        <f t="shared" si="24"/>
        <v>50</v>
      </c>
      <c r="BW7" s="5">
        <f t="shared" si="25"/>
        <v>100</v>
      </c>
      <c r="BX7" s="5">
        <f t="shared" si="26"/>
        <v>50</v>
      </c>
      <c r="BY7" s="5">
        <f t="shared" si="27"/>
        <v>100</v>
      </c>
      <c r="BZ7" s="5">
        <f t="shared" si="28"/>
        <v>100</v>
      </c>
      <c r="CA7" s="5"/>
      <c r="CB7" s="30">
        <f t="shared" si="29"/>
        <v>80</v>
      </c>
      <c r="CC7" s="5"/>
      <c r="CD7" s="17">
        <f t="shared" si="30"/>
        <v>95</v>
      </c>
      <c r="CE7" s="5"/>
      <c r="CF7" s="70">
        <f t="shared" si="31"/>
        <v>86.620370370370367</v>
      </c>
      <c r="CG7" s="68">
        <f t="shared" si="32"/>
        <v>82.138605442176868</v>
      </c>
      <c r="CH7" s="5"/>
      <c r="CI7" s="51">
        <f t="shared" si="33"/>
        <v>85.1264487276392</v>
      </c>
      <c r="CJ7" s="51">
        <f>VLOOKUP(CI7,Sheet1!A$1:B$10,2)</f>
        <v>2.25</v>
      </c>
      <c r="CK7" s="5"/>
      <c r="CL7" s="80" t="s">
        <v>125</v>
      </c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</row>
    <row r="8" spans="1:104" s="7" customFormat="1" ht="18">
      <c r="A8" s="81">
        <v>4</v>
      </c>
      <c r="B8" s="80" t="s">
        <v>120</v>
      </c>
      <c r="C8" s="5">
        <v>10</v>
      </c>
      <c r="D8" s="5">
        <v>6</v>
      </c>
      <c r="E8" s="5">
        <v>0</v>
      </c>
      <c r="F8" s="5">
        <v>0</v>
      </c>
      <c r="G8" s="5">
        <v>10</v>
      </c>
      <c r="H8" s="5">
        <v>10</v>
      </c>
      <c r="I8" s="5"/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/>
      <c r="R8" s="5">
        <v>47</v>
      </c>
      <c r="S8" s="5"/>
      <c r="T8" s="81">
        <v>4</v>
      </c>
      <c r="U8" s="80" t="s">
        <v>120</v>
      </c>
      <c r="V8" s="5">
        <f t="shared" si="0"/>
        <v>100</v>
      </c>
      <c r="W8" s="32">
        <f t="shared" si="1"/>
        <v>92.857142857142861</v>
      </c>
      <c r="X8" s="5">
        <f t="shared" si="2"/>
        <v>50</v>
      </c>
      <c r="Y8" s="5">
        <f t="shared" si="3"/>
        <v>50</v>
      </c>
      <c r="Z8" s="5">
        <f t="shared" si="4"/>
        <v>100</v>
      </c>
      <c r="AA8" s="5">
        <f t="shared" si="5"/>
        <v>100</v>
      </c>
      <c r="AB8" s="5"/>
      <c r="AC8" s="30">
        <f t="shared" si="6"/>
        <v>82.142857142857153</v>
      </c>
      <c r="AD8" s="5"/>
      <c r="AE8" s="5">
        <f t="shared" si="7"/>
        <v>50</v>
      </c>
      <c r="AF8" s="5">
        <f t="shared" si="8"/>
        <v>50</v>
      </c>
      <c r="AG8" s="5">
        <f t="shared" si="9"/>
        <v>50</v>
      </c>
      <c r="AH8" s="5">
        <f t="shared" si="10"/>
        <v>50</v>
      </c>
      <c r="AI8" s="5">
        <f t="shared" si="11"/>
        <v>50</v>
      </c>
      <c r="AJ8" s="5">
        <f t="shared" si="12"/>
        <v>50</v>
      </c>
      <c r="AK8" s="5">
        <f t="shared" si="13"/>
        <v>100</v>
      </c>
      <c r="AL8" s="5"/>
      <c r="AM8" s="30">
        <f t="shared" si="14"/>
        <v>57.142857142857146</v>
      </c>
      <c r="AN8" s="5"/>
      <c r="AO8" s="30">
        <f t="shared" si="15"/>
        <v>79.375</v>
      </c>
      <c r="AP8" s="5"/>
      <c r="AQ8" s="83">
        <f t="shared" si="16"/>
        <v>72.886904761904773</v>
      </c>
      <c r="AR8" s="83">
        <f>VLOOKUP(AQ8,Sheet1!A$1:B$10,2)</f>
        <v>5</v>
      </c>
      <c r="AS8" s="5"/>
      <c r="AT8" s="81">
        <v>4</v>
      </c>
      <c r="AU8" s="80" t="s">
        <v>120</v>
      </c>
      <c r="AV8" s="5">
        <v>7</v>
      </c>
      <c r="AW8" s="5">
        <v>4</v>
      </c>
      <c r="AX8" s="5">
        <v>5</v>
      </c>
      <c r="AY8" s="5">
        <v>2</v>
      </c>
      <c r="AZ8" s="5">
        <v>8</v>
      </c>
      <c r="BA8" s="5">
        <v>10</v>
      </c>
      <c r="BB8" s="5"/>
      <c r="BC8" s="5">
        <v>18</v>
      </c>
      <c r="BD8" s="5">
        <v>11</v>
      </c>
      <c r="BE8" s="5">
        <v>5</v>
      </c>
      <c r="BF8" s="5">
        <v>10</v>
      </c>
      <c r="BG8" s="5">
        <v>15</v>
      </c>
      <c r="BI8" s="5">
        <v>90</v>
      </c>
      <c r="BK8" s="81">
        <v>4</v>
      </c>
      <c r="BL8" s="80" t="s">
        <v>120</v>
      </c>
      <c r="BM8" s="5">
        <f t="shared" si="17"/>
        <v>85</v>
      </c>
      <c r="BN8" s="5">
        <f t="shared" si="18"/>
        <v>90</v>
      </c>
      <c r="BO8" s="5">
        <f t="shared" si="19"/>
        <v>100</v>
      </c>
      <c r="BP8" s="5">
        <f t="shared" si="20"/>
        <v>70</v>
      </c>
      <c r="BQ8" s="32">
        <f t="shared" si="21"/>
        <v>83.333333333333329</v>
      </c>
      <c r="BR8" s="5">
        <f t="shared" si="22"/>
        <v>100</v>
      </c>
      <c r="BS8" s="5"/>
      <c r="BT8" s="30">
        <f t="shared" si="23"/>
        <v>88.055555555555543</v>
      </c>
      <c r="BU8" s="5"/>
      <c r="BV8" s="5">
        <f t="shared" si="24"/>
        <v>95</v>
      </c>
      <c r="BW8" s="32">
        <f t="shared" si="25"/>
        <v>86.666666666666657</v>
      </c>
      <c r="BX8" s="5">
        <f t="shared" si="26"/>
        <v>100</v>
      </c>
      <c r="BY8" s="5">
        <f t="shared" si="27"/>
        <v>100</v>
      </c>
      <c r="BZ8" s="5">
        <f t="shared" si="28"/>
        <v>100</v>
      </c>
      <c r="CA8" s="5"/>
      <c r="CB8" s="30">
        <f t="shared" si="29"/>
        <v>96.333333333333329</v>
      </c>
      <c r="CC8" s="5"/>
      <c r="CD8" s="17">
        <f t="shared" si="30"/>
        <v>90</v>
      </c>
      <c r="CE8" s="5"/>
      <c r="CF8" s="70">
        <f t="shared" si="31"/>
        <v>91.462962962962948</v>
      </c>
      <c r="CG8" s="68">
        <f t="shared" si="32"/>
        <v>72.886904761904773</v>
      </c>
      <c r="CH8" s="5"/>
      <c r="CI8" s="51">
        <f t="shared" si="33"/>
        <v>85.270943562610228</v>
      </c>
      <c r="CJ8" s="51">
        <f>VLOOKUP(CI8,Sheet1!A$1:B$10,2)</f>
        <v>2.25</v>
      </c>
      <c r="CK8" s="5"/>
      <c r="CL8" s="80" t="s">
        <v>120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104" s="7" customFormat="1" ht="18">
      <c r="A9" s="81">
        <v>5</v>
      </c>
      <c r="B9" s="80" t="s">
        <v>121</v>
      </c>
      <c r="C9" s="5">
        <v>10</v>
      </c>
      <c r="D9" s="5">
        <v>6</v>
      </c>
      <c r="E9" s="5">
        <v>0</v>
      </c>
      <c r="F9" s="5">
        <v>0</v>
      </c>
      <c r="G9" s="5">
        <v>10</v>
      </c>
      <c r="H9" s="5">
        <v>10</v>
      </c>
      <c r="I9" s="5"/>
      <c r="J9" s="5">
        <v>7</v>
      </c>
      <c r="K9" s="5">
        <v>7</v>
      </c>
      <c r="L9" s="5">
        <v>10</v>
      </c>
      <c r="M9" s="5">
        <v>11</v>
      </c>
      <c r="N9" s="5">
        <v>3</v>
      </c>
      <c r="O9" s="5">
        <v>4</v>
      </c>
      <c r="P9" s="5">
        <v>10</v>
      </c>
      <c r="Q9" s="5"/>
      <c r="R9" s="5">
        <v>36</v>
      </c>
      <c r="S9" s="5"/>
      <c r="T9" s="81">
        <v>5</v>
      </c>
      <c r="U9" s="80" t="s">
        <v>121</v>
      </c>
      <c r="V9" s="5">
        <f t="shared" si="0"/>
        <v>100</v>
      </c>
      <c r="W9" s="32">
        <f t="shared" si="1"/>
        <v>92.857142857142861</v>
      </c>
      <c r="X9" s="5">
        <f t="shared" si="2"/>
        <v>50</v>
      </c>
      <c r="Y9" s="5">
        <f t="shared" si="3"/>
        <v>50</v>
      </c>
      <c r="Z9" s="5">
        <f t="shared" si="4"/>
        <v>100</v>
      </c>
      <c r="AA9" s="5">
        <f t="shared" si="5"/>
        <v>100</v>
      </c>
      <c r="AB9" s="5"/>
      <c r="AC9" s="30">
        <f t="shared" si="6"/>
        <v>82.142857142857153</v>
      </c>
      <c r="AD9" s="5"/>
      <c r="AE9" s="5">
        <f t="shared" si="7"/>
        <v>100</v>
      </c>
      <c r="AF9" s="5">
        <f t="shared" si="8"/>
        <v>100</v>
      </c>
      <c r="AG9" s="5">
        <f t="shared" si="9"/>
        <v>91.666666666666671</v>
      </c>
      <c r="AH9" s="5">
        <f t="shared" si="10"/>
        <v>95.833333333333329</v>
      </c>
      <c r="AI9" s="5">
        <f t="shared" si="11"/>
        <v>57.5</v>
      </c>
      <c r="AJ9" s="5">
        <f t="shared" si="12"/>
        <v>70</v>
      </c>
      <c r="AK9" s="5">
        <f t="shared" si="13"/>
        <v>100</v>
      </c>
      <c r="AL9" s="5"/>
      <c r="AM9" s="30">
        <f t="shared" si="14"/>
        <v>87.857142857142861</v>
      </c>
      <c r="AN9" s="5"/>
      <c r="AO9" s="30">
        <f t="shared" si="15"/>
        <v>72.5</v>
      </c>
      <c r="AP9" s="5"/>
      <c r="AQ9" s="29">
        <f t="shared" si="16"/>
        <v>80.833333333333343</v>
      </c>
      <c r="AR9" s="29">
        <f>VLOOKUP(AQ9,Sheet1!A$1:B$10,2)</f>
        <v>2.5</v>
      </c>
      <c r="AS9" s="5"/>
      <c r="AT9" s="81">
        <v>5</v>
      </c>
      <c r="AU9" s="80" t="s">
        <v>121</v>
      </c>
      <c r="AV9" s="5">
        <v>7</v>
      </c>
      <c r="AW9" s="5">
        <v>4</v>
      </c>
      <c r="AX9" s="5">
        <v>4</v>
      </c>
      <c r="AY9" s="5">
        <v>0</v>
      </c>
      <c r="AZ9" s="5">
        <v>5</v>
      </c>
      <c r="BA9" s="5">
        <v>10</v>
      </c>
      <c r="BB9" s="5"/>
      <c r="BC9" s="5">
        <v>12</v>
      </c>
      <c r="BD9" s="5">
        <v>14</v>
      </c>
      <c r="BE9" s="5">
        <v>5</v>
      </c>
      <c r="BF9" s="5">
        <v>10</v>
      </c>
      <c r="BG9" s="5">
        <v>15</v>
      </c>
      <c r="BI9" s="5">
        <v>95</v>
      </c>
      <c r="BK9" s="81">
        <v>5</v>
      </c>
      <c r="BL9" s="80" t="s">
        <v>121</v>
      </c>
      <c r="BM9" s="5">
        <f t="shared" si="17"/>
        <v>85</v>
      </c>
      <c r="BN9" s="5">
        <f t="shared" si="18"/>
        <v>90</v>
      </c>
      <c r="BO9" s="5">
        <f t="shared" si="19"/>
        <v>90</v>
      </c>
      <c r="BP9" s="5">
        <f t="shared" si="20"/>
        <v>50</v>
      </c>
      <c r="BQ9" s="32">
        <f t="shared" si="21"/>
        <v>70.833333333333343</v>
      </c>
      <c r="BR9" s="5">
        <f t="shared" si="22"/>
        <v>100</v>
      </c>
      <c r="BS9" s="5"/>
      <c r="BT9" s="30">
        <f t="shared" si="23"/>
        <v>80.972222222222229</v>
      </c>
      <c r="BU9" s="5"/>
      <c r="BV9" s="5">
        <f t="shared" si="24"/>
        <v>80</v>
      </c>
      <c r="BW9" s="32">
        <f t="shared" si="25"/>
        <v>96.666666666666657</v>
      </c>
      <c r="BX9" s="5">
        <f t="shared" si="26"/>
        <v>100</v>
      </c>
      <c r="BY9" s="5">
        <f t="shared" si="27"/>
        <v>100</v>
      </c>
      <c r="BZ9" s="5">
        <f t="shared" si="28"/>
        <v>100</v>
      </c>
      <c r="CA9" s="5"/>
      <c r="CB9" s="30">
        <f t="shared" si="29"/>
        <v>95.333333333333329</v>
      </c>
      <c r="CC9" s="5"/>
      <c r="CD9" s="17">
        <f t="shared" si="30"/>
        <v>95</v>
      </c>
      <c r="CE9" s="5"/>
      <c r="CF9" s="70">
        <f t="shared" si="31"/>
        <v>90.435185185185176</v>
      </c>
      <c r="CG9" s="68">
        <f t="shared" si="32"/>
        <v>80.833333333333343</v>
      </c>
      <c r="CH9" s="5"/>
      <c r="CI9" s="51">
        <f t="shared" si="33"/>
        <v>87.23456790123457</v>
      </c>
      <c r="CJ9" s="51">
        <f>VLOOKUP(CI9,Sheet1!A$1:B$10,2)</f>
        <v>2</v>
      </c>
      <c r="CK9" s="5"/>
      <c r="CL9" s="80" t="s">
        <v>121</v>
      </c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</row>
    <row r="10" spans="1:104" s="7" customFormat="1">
      <c r="B10" s="13"/>
      <c r="J10" s="5"/>
      <c r="N10" s="5"/>
      <c r="O10" s="5"/>
      <c r="P10" s="5"/>
      <c r="Q10" s="5"/>
      <c r="R10" s="5"/>
      <c r="S10" s="5"/>
      <c r="U10" s="13"/>
      <c r="V10" s="5"/>
      <c r="X10" s="5"/>
      <c r="Y10" s="5"/>
      <c r="Z10" s="5"/>
      <c r="AA10" s="5"/>
      <c r="AB10" s="5"/>
      <c r="AC10" s="17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U10" s="13"/>
      <c r="BD10" s="5"/>
      <c r="BE10" s="5"/>
      <c r="BF10" s="5"/>
      <c r="BG10" s="5"/>
      <c r="BI10" s="5"/>
      <c r="BL10" s="13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10"/>
      <c r="CG10" s="5"/>
      <c r="CH10" s="5"/>
      <c r="CI10" s="60"/>
      <c r="CJ10" s="60"/>
      <c r="CK10" s="5"/>
      <c r="CL10" s="13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3" spans="1:104">
      <c r="B13" s="24" t="s">
        <v>88</v>
      </c>
      <c r="U13" s="24" t="s">
        <v>88</v>
      </c>
      <c r="AU13" s="24" t="s">
        <v>88</v>
      </c>
      <c r="BL13" s="24" t="s">
        <v>88</v>
      </c>
      <c r="CL13" s="24" t="s">
        <v>88</v>
      </c>
    </row>
    <row r="14" spans="1:104">
      <c r="B14" s="24" t="s">
        <v>89</v>
      </c>
      <c r="U14" s="24" t="s">
        <v>89</v>
      </c>
      <c r="AU14" s="24" t="s">
        <v>89</v>
      </c>
      <c r="BL14" s="24" t="s">
        <v>89</v>
      </c>
      <c r="CL14" s="24" t="s">
        <v>89</v>
      </c>
    </row>
  </sheetData>
  <phoneticPr fontId="14" type="noConversion"/>
  <pageMargins left="0.5" right="0.5" top="0.5" bottom="0.5" header="0.5" footer="0.5"/>
  <rowBreaks count="1" manualBreakCount="1">
    <brk id="15" max="16383" man="1"/>
  </rowBreaks>
  <colBreaks count="5" manualBreakCount="5">
    <brk id="19" max="1048575" man="1"/>
    <brk id="44" max="1048575" man="1"/>
    <brk id="62" max="1048575" man="1"/>
    <brk id="83" max="1048575" man="1"/>
    <brk id="9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Q2A1</vt:lpstr>
      <vt:lpstr>Q2A2</vt:lpstr>
      <vt:lpstr>N2AEnvisci</vt:lpstr>
      <vt:lpstr>Sheet1</vt:lpstr>
      <vt:lpstr>CHEM LEC TUT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V.Reyes</dc:creator>
  <cp:lastModifiedBy>Marisol Laguardia</cp:lastModifiedBy>
  <cp:lastPrinted>2017-01-12T05:53:56Z</cp:lastPrinted>
  <dcterms:created xsi:type="dcterms:W3CDTF">2016-10-06T09:37:28Z</dcterms:created>
  <dcterms:modified xsi:type="dcterms:W3CDTF">2017-03-14T06:35:44Z</dcterms:modified>
</cp:coreProperties>
</file>