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Гугл\"/>
    </mc:Choice>
  </mc:AlternateContent>
  <bookViews>
    <workbookView xWindow="0" yWindow="0" windowWidth="21570" windowHeight="10215"/>
  </bookViews>
  <sheets>
    <sheet name="Лист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Y35" i="1" l="1"/>
  <c r="Y36" i="1"/>
  <c r="Y37" i="1"/>
  <c r="Y38" i="1"/>
  <c r="Y34" i="1"/>
  <c r="Y23" i="1"/>
  <c r="Y24" i="1"/>
  <c r="Y26" i="1"/>
  <c r="Z24" i="1" l="1"/>
  <c r="Z28" i="1"/>
  <c r="Z27" i="1"/>
  <c r="Z26" i="1"/>
  <c r="Z25" i="1"/>
  <c r="Y25" i="1"/>
  <c r="Y28" i="1"/>
  <c r="Y27" i="1"/>
  <c r="M57" i="1"/>
  <c r="M56" i="1"/>
  <c r="R54" i="1"/>
  <c r="O54" i="1"/>
  <c r="M54" i="1"/>
  <c r="O53" i="1"/>
  <c r="M55" i="1" s="1"/>
  <c r="M58" i="1" s="1"/>
  <c r="M53" i="1"/>
  <c r="R53" i="1" s="1"/>
  <c r="R55" i="1" s="1"/>
  <c r="D48" i="1"/>
  <c r="F48" i="1" s="1"/>
  <c r="C48" i="1"/>
  <c r="E48" i="1" s="1"/>
  <c r="D47" i="1"/>
  <c r="F47" i="1" s="1"/>
  <c r="C47" i="1"/>
  <c r="E47" i="1" s="1"/>
  <c r="F46" i="1"/>
  <c r="D46" i="1"/>
  <c r="C46" i="1"/>
  <c r="E46" i="1" s="1"/>
  <c r="D45" i="1"/>
  <c r="F45" i="1" s="1"/>
  <c r="C45" i="1"/>
  <c r="E45" i="1" s="1"/>
  <c r="D44" i="1"/>
  <c r="F44" i="1" s="1"/>
  <c r="C44" i="1"/>
  <c r="E44" i="1" s="1"/>
  <c r="F43" i="1"/>
  <c r="D43" i="1"/>
  <c r="C43" i="1"/>
  <c r="E43" i="1" s="1"/>
  <c r="D42" i="1"/>
  <c r="F42" i="1" s="1"/>
  <c r="C42" i="1"/>
  <c r="E42" i="1" s="1"/>
  <c r="D41" i="1"/>
  <c r="F41" i="1" s="1"/>
  <c r="C41" i="1"/>
  <c r="E41" i="1" s="1"/>
  <c r="F40" i="1"/>
  <c r="D40" i="1"/>
  <c r="C40" i="1"/>
  <c r="E40" i="1" s="1"/>
  <c r="D39" i="1"/>
  <c r="F39" i="1" s="1"/>
  <c r="C39" i="1"/>
  <c r="E39" i="1" s="1"/>
  <c r="D38" i="1"/>
  <c r="F38" i="1" s="1"/>
  <c r="C38" i="1"/>
  <c r="E38" i="1" s="1"/>
  <c r="F37" i="1"/>
  <c r="D37" i="1"/>
  <c r="C37" i="1"/>
  <c r="E37" i="1" s="1"/>
  <c r="D36" i="1"/>
  <c r="F36" i="1" s="1"/>
  <c r="C36" i="1"/>
  <c r="E36" i="1" s="1"/>
  <c r="D35" i="1"/>
  <c r="F35" i="1" s="1"/>
  <c r="C35" i="1"/>
  <c r="E35" i="1" s="1"/>
  <c r="F34" i="1"/>
  <c r="D34" i="1"/>
  <c r="C34" i="1"/>
  <c r="E34" i="1" s="1"/>
  <c r="D33" i="1"/>
  <c r="F33" i="1" s="1"/>
  <c r="C33" i="1"/>
  <c r="E33" i="1" s="1"/>
  <c r="D32" i="1"/>
  <c r="F32" i="1" s="1"/>
  <c r="C32" i="1"/>
  <c r="E32" i="1" s="1"/>
  <c r="F31" i="1"/>
  <c r="D31" i="1"/>
  <c r="C31" i="1"/>
  <c r="E31" i="1" s="1"/>
  <c r="D30" i="1"/>
  <c r="F30" i="1" s="1"/>
  <c r="C30" i="1"/>
  <c r="E30" i="1" s="1"/>
  <c r="D29" i="1"/>
  <c r="F29" i="1" s="1"/>
  <c r="C29" i="1"/>
  <c r="E29" i="1" s="1"/>
  <c r="D28" i="1"/>
  <c r="F28" i="1" s="1"/>
  <c r="C28" i="1"/>
  <c r="E28" i="1" s="1"/>
  <c r="L27" i="1"/>
  <c r="F27" i="1"/>
  <c r="E27" i="1"/>
  <c r="D27" i="1"/>
  <c r="C27" i="1"/>
  <c r="D26" i="1"/>
  <c r="F26" i="1" s="1"/>
  <c r="C26" i="1"/>
  <c r="E26" i="1" s="1"/>
  <c r="U25" i="1"/>
  <c r="T25" i="1"/>
  <c r="S25" i="1"/>
  <c r="R25" i="1"/>
  <c r="Q25" i="1"/>
  <c r="P25" i="1"/>
  <c r="O25" i="1"/>
  <c r="N25" i="1"/>
  <c r="L26" i="1" s="1"/>
  <c r="L28" i="1" s="1"/>
  <c r="M25" i="1"/>
  <c r="L25" i="1"/>
  <c r="D25" i="1"/>
  <c r="F25" i="1" s="1"/>
  <c r="C25" i="1"/>
  <c r="E25" i="1" s="1"/>
  <c r="F24" i="1"/>
  <c r="E24" i="1"/>
  <c r="D24" i="1"/>
  <c r="C24" i="1"/>
  <c r="E23" i="1"/>
  <c r="D23" i="1"/>
  <c r="F23" i="1" s="1"/>
  <c r="C23" i="1"/>
  <c r="U22" i="1"/>
  <c r="T22" i="1"/>
  <c r="S22" i="1"/>
  <c r="R22" i="1"/>
  <c r="Q22" i="1"/>
  <c r="P22" i="1"/>
  <c r="O22" i="1"/>
  <c r="N22" i="1"/>
  <c r="M22" i="1"/>
  <c r="L22" i="1"/>
  <c r="F22" i="1"/>
  <c r="D22" i="1"/>
  <c r="C22" i="1"/>
  <c r="E22" i="1" s="1"/>
  <c r="U21" i="1"/>
  <c r="T21" i="1"/>
  <c r="S21" i="1"/>
  <c r="R21" i="1"/>
  <c r="Q21" i="1"/>
  <c r="P21" i="1"/>
  <c r="O21" i="1"/>
  <c r="N21" i="1"/>
  <c r="M21" i="1"/>
  <c r="L21" i="1"/>
  <c r="D21" i="1"/>
  <c r="F21" i="1" s="1"/>
  <c r="C21" i="1"/>
  <c r="E21" i="1" s="1"/>
  <c r="E20" i="1"/>
  <c r="D20" i="1"/>
  <c r="F20" i="1" s="1"/>
  <c r="I19" i="1" s="1"/>
  <c r="I21" i="1" s="1"/>
  <c r="J22" i="1" s="1"/>
  <c r="C20" i="1"/>
  <c r="T10" i="1"/>
  <c r="AF7" i="1"/>
  <c r="AE7" i="1"/>
  <c r="AD7" i="1"/>
  <c r="AC7" i="1"/>
  <c r="AB7" i="1"/>
  <c r="AA7" i="1"/>
  <c r="Z7" i="1"/>
  <c r="Y7" i="1"/>
  <c r="X7" i="1"/>
  <c r="W7" i="1"/>
  <c r="O7" i="1"/>
  <c r="AF6" i="1"/>
  <c r="AE6" i="1"/>
  <c r="AD6" i="1"/>
  <c r="AC6" i="1"/>
  <c r="AB6" i="1"/>
  <c r="AA6" i="1"/>
  <c r="Z6" i="1"/>
  <c r="Y6" i="1"/>
  <c r="X6" i="1"/>
  <c r="W6" i="1"/>
  <c r="O6" i="1"/>
  <c r="AF5" i="1"/>
  <c r="AE5" i="1"/>
  <c r="AD5" i="1"/>
  <c r="AC5" i="1"/>
  <c r="AB5" i="1"/>
  <c r="AA5" i="1"/>
  <c r="Z5" i="1"/>
  <c r="Y5" i="1"/>
  <c r="X5" i="1"/>
  <c r="W5" i="1"/>
  <c r="T5" i="1"/>
  <c r="AF4" i="1"/>
  <c r="AE4" i="1"/>
  <c r="AD4" i="1"/>
  <c r="AC4" i="1"/>
  <c r="AB4" i="1"/>
  <c r="AA4" i="1"/>
  <c r="Z4" i="1"/>
  <c r="Y4" i="1"/>
  <c r="X4" i="1"/>
  <c r="W4" i="1"/>
  <c r="AF3" i="1"/>
  <c r="AE3" i="1"/>
  <c r="AD3" i="1"/>
  <c r="AC3" i="1"/>
  <c r="AB3" i="1"/>
  <c r="AA3" i="1"/>
  <c r="Z3" i="1"/>
  <c r="Y3" i="1"/>
  <c r="X3" i="1"/>
  <c r="W3" i="1"/>
  <c r="N3" i="1"/>
  <c r="N2" i="1"/>
  <c r="O5" i="1" l="1"/>
  <c r="O8" i="1" s="1"/>
  <c r="T6" i="1"/>
  <c r="U8" i="1" s="1"/>
  <c r="T7" i="1"/>
  <c r="T8" i="1" s="1"/>
  <c r="O10" i="1"/>
  <c r="O11" i="1"/>
  <c r="T11" i="1"/>
  <c r="U13" i="1" s="1"/>
  <c r="O12" i="1"/>
  <c r="T12" i="1"/>
  <c r="T13" i="1" s="1"/>
  <c r="O13" i="1" l="1"/>
  <c r="P13" i="1"/>
  <c r="P8" i="1"/>
</calcChain>
</file>

<file path=xl/sharedStrings.xml><?xml version="1.0" encoding="utf-8"?>
<sst xmlns="http://schemas.openxmlformats.org/spreadsheetml/2006/main" count="80" uniqueCount="56">
  <si>
    <t>a=</t>
  </si>
  <si>
    <t>sigma^2=</t>
  </si>
  <si>
    <t>eps=</t>
  </si>
  <si>
    <t>а)</t>
  </si>
  <si>
    <t>n=</t>
  </si>
  <si>
    <t>t=</t>
  </si>
  <si>
    <t>t1=</t>
  </si>
  <si>
    <t>t2=</t>
  </si>
  <si>
    <t>sigma=</t>
  </si>
  <si>
    <t>answer:</t>
  </si>
  <si>
    <t>sqrt(n)=</t>
  </si>
  <si>
    <t>б)</t>
  </si>
  <si>
    <t>Ẋ=</t>
  </si>
  <si>
    <t>sqrt(n-1)=</t>
  </si>
  <si>
    <t>S=</t>
  </si>
  <si>
    <t>в)</t>
  </si>
  <si>
    <t>г)</t>
  </si>
  <si>
    <t>S^2=</t>
  </si>
  <si>
    <t>sum=</t>
  </si>
  <si>
    <t>Xi-a:</t>
  </si>
  <si>
    <t>F0</t>
  </si>
  <si>
    <t>F*</t>
  </si>
  <si>
    <t>|F*-F0|</t>
  </si>
  <si>
    <t>F*+0</t>
  </si>
  <si>
    <t>|F*+0-F0|</t>
  </si>
  <si>
    <t>d=</t>
  </si>
  <si>
    <t>sqrt(n)*d=</t>
  </si>
  <si>
    <t>N:</t>
  </si>
  <si>
    <t>▲=</t>
  </si>
  <si>
    <r>
      <rPr>
        <sz val="11"/>
        <color theme="1"/>
        <rFont val="Arial"/>
        <family val="2"/>
        <charset val="204"/>
      </rPr>
      <t>▲</t>
    </r>
    <r>
      <rPr>
        <sz val="9.35"/>
        <color theme="1"/>
        <rFont val="Calibri"/>
        <family val="2"/>
        <charset val="204"/>
      </rPr>
      <t>i:</t>
    </r>
  </si>
  <si>
    <t>ui=</t>
  </si>
  <si>
    <t>pi=</t>
  </si>
  <si>
    <r>
      <t>F</t>
    </r>
    <r>
      <rPr>
        <sz val="11"/>
        <color theme="1"/>
        <rFont val="Calibri"/>
        <family val="2"/>
        <charset val="204"/>
      </rPr>
      <t>€U</t>
    </r>
    <r>
      <rPr>
        <sz val="9.35"/>
        <color theme="1"/>
        <rFont val="Calibri"/>
        <family val="2"/>
        <charset val="204"/>
      </rPr>
      <t>(0,1)</t>
    </r>
  </si>
  <si>
    <t>Ꭓ=</t>
  </si>
  <si>
    <t>k=</t>
  </si>
  <si>
    <t>(ui-npi)^2/npi=</t>
  </si>
  <si>
    <t>X=</t>
  </si>
  <si>
    <t>Y=</t>
  </si>
  <si>
    <t>Sx^2=</t>
  </si>
  <si>
    <t>Sy^2=</t>
  </si>
  <si>
    <t>m=</t>
  </si>
  <si>
    <t>η=</t>
  </si>
  <si>
    <t>Ψ=</t>
  </si>
  <si>
    <t xml:space="preserve">h = </t>
  </si>
  <si>
    <t>x(1)=</t>
  </si>
  <si>
    <t>(30)=</t>
  </si>
  <si>
    <t>u1=</t>
  </si>
  <si>
    <t>u2=</t>
  </si>
  <si>
    <t>u3=</t>
  </si>
  <si>
    <t>u4=</t>
  </si>
  <si>
    <t>u5=</t>
  </si>
  <si>
    <t>h1=</t>
  </si>
  <si>
    <t>h2=</t>
  </si>
  <si>
    <t>h3=</t>
  </si>
  <si>
    <t>h4=</t>
  </si>
  <si>
    <t>h5=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</si>
</sst>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sz val="9.35"/>
      <color theme="1"/>
      <name val="Calibri"/>
      <family val="2"/>
      <charset val="204"/>
    </font>
    <font>
      <sz val="11"/>
      <color theme="1"/>
      <name val="Calibri"/>
      <family val="2"/>
      <charset val="204"/>
    </font>
    <font>
      <sz val="15"/>
      <color rgb="FF040C28"/>
      <name val="Arial"/>
      <family val="2"/>
      <charset val="204"/>
    </font>
    <font>
      <sz val="15"/>
      <color rgb="FF202124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64" fontId="1" fillId="0" borderId="0" xfId="0" applyNumberFormat="1" applyFont="1"/>
    <xf numFmtId="0" fontId="3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0" fillId="0" borderId="1" xfId="0" applyBorder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416859</xdr:colOff>
      <xdr:row>14</xdr:row>
      <xdr:rowOff>187138</xdr:rowOff>
    </xdr:from>
    <xdr:ext cx="65" cy="172227"/>
    <xdr:sp macro="" textlink="">
      <xdr:nvSpPr>
        <xdr:cNvPr id="2" name="TextBox 1"/>
        <xdr:cNvSpPr txBox="1"/>
      </xdr:nvSpPr>
      <xdr:spPr>
        <a:xfrm>
          <a:off x="7073153" y="285413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twoCellAnchor editAs="oneCell">
    <xdr:from>
      <xdr:col>10</xdr:col>
      <xdr:colOff>11208</xdr:colOff>
      <xdr:row>29</xdr:row>
      <xdr:rowOff>22412</xdr:rowOff>
    </xdr:from>
    <xdr:to>
      <xdr:col>19</xdr:col>
      <xdr:colOff>178091</xdr:colOff>
      <xdr:row>42</xdr:row>
      <xdr:rowOff>56029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62384" y="5546912"/>
          <a:ext cx="5612942" cy="2510117"/>
        </a:xfrm>
        <a:prstGeom prst="rect">
          <a:avLst/>
        </a:prstGeom>
      </xdr:spPr>
    </xdr:pic>
    <xdr:clientData/>
  </xdr:twoCellAnchor>
  <xdr:twoCellAnchor editAs="oneCell">
    <xdr:from>
      <xdr:col>26</xdr:col>
      <xdr:colOff>22412</xdr:colOff>
      <xdr:row>28</xdr:row>
      <xdr:rowOff>22412</xdr:rowOff>
    </xdr:from>
    <xdr:to>
      <xdr:col>32</xdr:col>
      <xdr:colOff>179294</xdr:colOff>
      <xdr:row>43</xdr:row>
      <xdr:rowOff>36511</xdr:rowOff>
    </xdr:to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755471" y="5356412"/>
          <a:ext cx="3787588" cy="28715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8"/>
  <sheetViews>
    <sheetView tabSelected="1" topLeftCell="F1" zoomScale="85" zoomScaleNormal="85" workbookViewId="0">
      <selection activeCell="AH32" sqref="AH32"/>
    </sheetView>
  </sheetViews>
  <sheetFormatPr defaultRowHeight="15" x14ac:dyDescent="0.25"/>
  <sheetData>
    <row r="1" spans="1:32" x14ac:dyDescent="0.25">
      <c r="A1" s="1" t="s">
        <v>0</v>
      </c>
      <c r="B1" s="2">
        <v>-1</v>
      </c>
      <c r="C1" s="1" t="s">
        <v>1</v>
      </c>
      <c r="D1" s="2">
        <v>0.5</v>
      </c>
      <c r="E1" s="1" t="s">
        <v>2</v>
      </c>
      <c r="F1" s="2">
        <v>0.05</v>
      </c>
    </row>
    <row r="2" spans="1:32" x14ac:dyDescent="0.25">
      <c r="A2">
        <v>-2.14</v>
      </c>
      <c r="B2">
        <v>-0.30499999999999999</v>
      </c>
      <c r="C2">
        <v>4.3999999999999997E-2</v>
      </c>
      <c r="D2">
        <v>-0.155</v>
      </c>
      <c r="E2">
        <v>-1.4950000000000001</v>
      </c>
      <c r="F2">
        <v>-1.202</v>
      </c>
      <c r="G2">
        <v>-0.48</v>
      </c>
      <c r="H2">
        <v>-1.1479999999999999</v>
      </c>
      <c r="I2">
        <v>-0.73699999999999999</v>
      </c>
      <c r="J2">
        <v>-1.6779999999999999</v>
      </c>
      <c r="M2" s="1" t="s">
        <v>12</v>
      </c>
      <c r="N2">
        <f>AVERAGE(A2:J6)</f>
        <v>-0.94683999999999979</v>
      </c>
      <c r="W2" t="s">
        <v>19</v>
      </c>
    </row>
    <row r="3" spans="1:32" x14ac:dyDescent="0.25">
      <c r="A3">
        <v>-1.196</v>
      </c>
      <c r="B3">
        <v>-0.80200000000000005</v>
      </c>
      <c r="C3">
        <v>-0.78400000000000003</v>
      </c>
      <c r="D3">
        <v>-1.429</v>
      </c>
      <c r="E3">
        <v>-0.26700000000000002</v>
      </c>
      <c r="F3">
        <v>-0.34300000000000003</v>
      </c>
      <c r="G3">
        <v>-0.71699999999999997</v>
      </c>
      <c r="H3">
        <v>-0.45300000000000001</v>
      </c>
      <c r="I3">
        <v>-1.0620000000000001</v>
      </c>
      <c r="J3">
        <v>-1.607</v>
      </c>
      <c r="M3" s="1" t="s">
        <v>4</v>
      </c>
      <c r="N3" s="2">
        <f>COUNT(A2:J6)</f>
        <v>50</v>
      </c>
      <c r="W3">
        <f>A2-$B$1</f>
        <v>-1.1400000000000001</v>
      </c>
      <c r="X3">
        <f t="shared" ref="X3:AF7" si="0">B2-$B$1</f>
        <v>0.69500000000000006</v>
      </c>
      <c r="Y3">
        <f t="shared" si="0"/>
        <v>1.044</v>
      </c>
      <c r="Z3">
        <f t="shared" si="0"/>
        <v>0.84499999999999997</v>
      </c>
      <c r="AA3">
        <f t="shared" si="0"/>
        <v>-0.49500000000000011</v>
      </c>
      <c r="AB3">
        <f t="shared" si="0"/>
        <v>-0.20199999999999996</v>
      </c>
      <c r="AC3">
        <f t="shared" si="0"/>
        <v>0.52</v>
      </c>
      <c r="AD3">
        <f t="shared" si="0"/>
        <v>-0.14799999999999991</v>
      </c>
      <c r="AE3">
        <f t="shared" si="0"/>
        <v>0.26300000000000001</v>
      </c>
      <c r="AF3">
        <f t="shared" si="0"/>
        <v>-0.67799999999999994</v>
      </c>
    </row>
    <row r="4" spans="1:32" x14ac:dyDescent="0.25">
      <c r="A4">
        <v>-1.456</v>
      </c>
      <c r="B4">
        <v>-0.58899999999999997</v>
      </c>
      <c r="C4">
        <v>-0.82499999999999996</v>
      </c>
      <c r="D4">
        <v>-0.92</v>
      </c>
      <c r="E4">
        <v>-0.54900000000000004</v>
      </c>
      <c r="F4">
        <v>-0.91700000000000004</v>
      </c>
      <c r="G4">
        <v>-1.087</v>
      </c>
      <c r="H4">
        <v>-0.73199999999999998</v>
      </c>
      <c r="I4">
        <v>-1.6719999999999999</v>
      </c>
      <c r="J4">
        <v>-0.51900000000000002</v>
      </c>
      <c r="W4">
        <f>A3-$B$1</f>
        <v>-0.19599999999999995</v>
      </c>
      <c r="X4">
        <f t="shared" si="0"/>
        <v>0.19799999999999995</v>
      </c>
      <c r="Y4">
        <f t="shared" si="0"/>
        <v>0.21599999999999997</v>
      </c>
      <c r="Z4">
        <f t="shared" si="0"/>
        <v>-0.42900000000000005</v>
      </c>
      <c r="AA4">
        <f t="shared" si="0"/>
        <v>0.73299999999999998</v>
      </c>
      <c r="AB4">
        <f t="shared" si="0"/>
        <v>0.65700000000000003</v>
      </c>
      <c r="AC4">
        <f t="shared" si="0"/>
        <v>0.28300000000000003</v>
      </c>
      <c r="AD4">
        <f t="shared" si="0"/>
        <v>0.54699999999999993</v>
      </c>
      <c r="AE4">
        <f t="shared" si="0"/>
        <v>-6.2000000000000055E-2</v>
      </c>
      <c r="AF4">
        <f t="shared" si="0"/>
        <v>-0.60699999999999998</v>
      </c>
    </row>
    <row r="5" spans="1:32" x14ac:dyDescent="0.25">
      <c r="A5">
        <v>-0.316</v>
      </c>
      <c r="B5">
        <v>-0.125</v>
      </c>
      <c r="C5">
        <v>-0.53900000000000003</v>
      </c>
      <c r="D5">
        <v>-1.2330000000000001</v>
      </c>
      <c r="E5">
        <v>-0.65700000000000003</v>
      </c>
      <c r="F5">
        <v>-1.6E-2</v>
      </c>
      <c r="G5">
        <v>-1.7410000000000001</v>
      </c>
      <c r="H5">
        <v>-1.22</v>
      </c>
      <c r="I5">
        <v>-1.19</v>
      </c>
      <c r="J5">
        <v>-1.018</v>
      </c>
      <c r="M5" t="s">
        <v>3</v>
      </c>
      <c r="N5" s="1" t="s">
        <v>10</v>
      </c>
      <c r="O5">
        <f>SQRT(N3)</f>
        <v>7.0710678118654755</v>
      </c>
      <c r="R5" t="s">
        <v>15</v>
      </c>
      <c r="S5" s="1" t="s">
        <v>18</v>
      </c>
      <c r="T5">
        <f>SUMSQ(W3:AF7)</f>
        <v>14.028124</v>
      </c>
      <c r="W5">
        <f>A4-$B$1</f>
        <v>-0.45599999999999996</v>
      </c>
      <c r="X5">
        <f t="shared" si="0"/>
        <v>0.41100000000000003</v>
      </c>
      <c r="Y5">
        <f t="shared" si="0"/>
        <v>0.17500000000000004</v>
      </c>
      <c r="Z5">
        <f t="shared" si="0"/>
        <v>7.999999999999996E-2</v>
      </c>
      <c r="AA5">
        <f t="shared" si="0"/>
        <v>0.45099999999999996</v>
      </c>
      <c r="AB5">
        <f t="shared" si="0"/>
        <v>8.2999999999999963E-2</v>
      </c>
      <c r="AC5">
        <f t="shared" si="0"/>
        <v>-8.6999999999999966E-2</v>
      </c>
      <c r="AD5">
        <f t="shared" si="0"/>
        <v>0.26800000000000002</v>
      </c>
      <c r="AE5">
        <f t="shared" si="0"/>
        <v>-0.67199999999999993</v>
      </c>
      <c r="AF5">
        <f t="shared" si="0"/>
        <v>0.48099999999999998</v>
      </c>
    </row>
    <row r="6" spans="1:32" x14ac:dyDescent="0.25">
      <c r="A6">
        <v>-0.99299999999999999</v>
      </c>
      <c r="B6">
        <v>-1.0940000000000001</v>
      </c>
      <c r="C6">
        <v>-0.69099999999999995</v>
      </c>
      <c r="D6">
        <v>-1.294</v>
      </c>
      <c r="E6">
        <v>-1.661</v>
      </c>
      <c r="F6">
        <v>-2.3849999999999998</v>
      </c>
      <c r="G6">
        <v>-1.3029999999999999</v>
      </c>
      <c r="H6">
        <v>-0.84499999999999997</v>
      </c>
      <c r="I6">
        <v>-0.99199999999999999</v>
      </c>
      <c r="J6">
        <v>-0.80700000000000005</v>
      </c>
      <c r="N6" s="1" t="s">
        <v>5</v>
      </c>
      <c r="O6">
        <f>-_xlfn.NORM.S.INV(F1/2)</f>
        <v>1.9599639845400538</v>
      </c>
      <c r="S6" s="1" t="s">
        <v>6</v>
      </c>
      <c r="T6">
        <f>_xlfn.CHISQ.INV(F1/2,N3)</f>
        <v>32.357363695658648</v>
      </c>
      <c r="W6">
        <f>A5-$B$1</f>
        <v>0.68399999999999994</v>
      </c>
      <c r="X6">
        <f t="shared" si="0"/>
        <v>0.875</v>
      </c>
      <c r="Y6">
        <f t="shared" si="0"/>
        <v>0.46099999999999997</v>
      </c>
      <c r="Z6">
        <f t="shared" si="0"/>
        <v>-0.2330000000000001</v>
      </c>
      <c r="AA6">
        <f t="shared" si="0"/>
        <v>0.34299999999999997</v>
      </c>
      <c r="AB6">
        <f t="shared" si="0"/>
        <v>0.98399999999999999</v>
      </c>
      <c r="AC6">
        <f t="shared" si="0"/>
        <v>-0.7410000000000001</v>
      </c>
      <c r="AD6">
        <f t="shared" si="0"/>
        <v>-0.21999999999999997</v>
      </c>
      <c r="AE6">
        <f t="shared" si="0"/>
        <v>-0.18999999999999995</v>
      </c>
      <c r="AF6">
        <f t="shared" si="0"/>
        <v>-1.8000000000000016E-2</v>
      </c>
    </row>
    <row r="7" spans="1:32" x14ac:dyDescent="0.25">
      <c r="N7" s="1" t="s">
        <v>8</v>
      </c>
      <c r="O7">
        <f>SQRT(D1)</f>
        <v>0.70710678118654757</v>
      </c>
      <c r="S7" s="1" t="s">
        <v>7</v>
      </c>
      <c r="T7">
        <f>_xlfn.CHISQ.INV(1-F1/2,N3)</f>
        <v>71.420195187506422</v>
      </c>
      <c r="W7">
        <f>A6-$B$1</f>
        <v>7.0000000000000062E-3</v>
      </c>
      <c r="X7">
        <f t="shared" si="0"/>
        <v>-9.4000000000000083E-2</v>
      </c>
      <c r="Y7">
        <f t="shared" si="0"/>
        <v>0.30900000000000005</v>
      </c>
      <c r="Z7">
        <f t="shared" si="0"/>
        <v>-0.29400000000000004</v>
      </c>
      <c r="AA7">
        <f t="shared" si="0"/>
        <v>-0.66100000000000003</v>
      </c>
      <c r="AB7">
        <f t="shared" si="0"/>
        <v>-1.3849999999999998</v>
      </c>
      <c r="AC7">
        <f t="shared" si="0"/>
        <v>-0.30299999999999994</v>
      </c>
      <c r="AD7">
        <f t="shared" si="0"/>
        <v>0.15500000000000003</v>
      </c>
      <c r="AE7">
        <f t="shared" si="0"/>
        <v>8.0000000000000071E-3</v>
      </c>
      <c r="AF7">
        <f t="shared" si="0"/>
        <v>0.19299999999999995</v>
      </c>
    </row>
    <row r="8" spans="1:32" x14ac:dyDescent="0.25">
      <c r="A8">
        <v>0.77900000000000003</v>
      </c>
      <c r="B8">
        <v>0.34300000000000003</v>
      </c>
      <c r="C8">
        <v>0.34300000000000003</v>
      </c>
      <c r="D8">
        <v>0.215</v>
      </c>
      <c r="E8">
        <v>0.94</v>
      </c>
      <c r="F8">
        <v>0.71399999999999997</v>
      </c>
      <c r="G8">
        <v>0.249</v>
      </c>
      <c r="H8">
        <v>0.126</v>
      </c>
      <c r="I8">
        <v>0.03</v>
      </c>
      <c r="J8">
        <v>0.05</v>
      </c>
      <c r="N8" s="1" t="s">
        <v>9</v>
      </c>
      <c r="O8">
        <f>N2-O6*O7/O5</f>
        <v>-1.1428363984540051</v>
      </c>
      <c r="P8">
        <f>N2+O6*O7/O5</f>
        <v>-0.75084360154599439</v>
      </c>
      <c r="S8" s="1" t="s">
        <v>9</v>
      </c>
      <c r="T8">
        <f>T5/T7</f>
        <v>0.19641676927892165</v>
      </c>
      <c r="U8">
        <f>T5/T6</f>
        <v>0.43353729716497696</v>
      </c>
    </row>
    <row r="9" spans="1:32" x14ac:dyDescent="0.25">
      <c r="A9">
        <v>0.34899999999999998</v>
      </c>
      <c r="B9">
        <v>0.67600000000000005</v>
      </c>
      <c r="C9">
        <v>0.81299999999999994</v>
      </c>
      <c r="D9">
        <v>2.1000000000000001E-2</v>
      </c>
      <c r="E9">
        <v>0.99199999999999999</v>
      </c>
      <c r="F9">
        <v>0.34499999999999997</v>
      </c>
      <c r="G9">
        <v>0.1</v>
      </c>
      <c r="H9">
        <v>0.53200000000000003</v>
      </c>
      <c r="I9">
        <v>0.71</v>
      </c>
      <c r="J9">
        <v>0.624</v>
      </c>
    </row>
    <row r="10" spans="1:32" x14ac:dyDescent="0.25">
      <c r="A10">
        <v>0.26500000000000001</v>
      </c>
      <c r="B10">
        <v>0.754</v>
      </c>
      <c r="C10">
        <v>0.59199999999999997</v>
      </c>
      <c r="D10">
        <v>0.83099999999999996</v>
      </c>
      <c r="E10">
        <v>0.97399999999999998</v>
      </c>
      <c r="F10">
        <v>0.19</v>
      </c>
      <c r="G10">
        <v>0.76300000000000001</v>
      </c>
      <c r="H10">
        <v>0.42399999999999999</v>
      </c>
      <c r="I10">
        <v>0.47099999999999997</v>
      </c>
      <c r="J10">
        <v>0.54200000000000004</v>
      </c>
      <c r="M10" t="s">
        <v>11</v>
      </c>
      <c r="N10" s="1" t="s">
        <v>13</v>
      </c>
      <c r="O10" s="3">
        <f>SQRT(N3-1)</f>
        <v>7</v>
      </c>
      <c r="R10" t="s">
        <v>16</v>
      </c>
      <c r="S10" s="1" t="s">
        <v>17</v>
      </c>
      <c r="T10">
        <f>_xlfn.VAR.S(A2:J6)</f>
        <v>0.28340458612244912</v>
      </c>
    </row>
    <row r="11" spans="1:32" x14ac:dyDescent="0.25">
      <c r="N11" s="1" t="s">
        <v>5</v>
      </c>
      <c r="O11">
        <f>-_xlfn.T.INV(F1/2,N3-1)</f>
        <v>2.0095752371292388</v>
      </c>
      <c r="S11" s="1" t="s">
        <v>6</v>
      </c>
      <c r="T11">
        <f>_xlfn.CHISQ.INV(F1/2,N3-1)</f>
        <v>31.554916462667123</v>
      </c>
    </row>
    <row r="12" spans="1:32" x14ac:dyDescent="0.25">
      <c r="N12" s="1" t="s">
        <v>14</v>
      </c>
      <c r="O12">
        <f>SQRT((N3-1)/N3*_xlfn.VAR.S(A2:J6))</f>
        <v>0.52700711038846537</v>
      </c>
      <c r="S12" s="1" t="s">
        <v>7</v>
      </c>
      <c r="T12">
        <f>_xlfn.CHISQ.INV(1-F1/2,N3-1)</f>
        <v>70.22241356643454</v>
      </c>
    </row>
    <row r="13" spans="1:32" x14ac:dyDescent="0.25">
      <c r="N13" s="1" t="s">
        <v>9</v>
      </c>
      <c r="O13">
        <f>N2-O11*O12/O10</f>
        <v>-1.0981343484039563</v>
      </c>
      <c r="P13">
        <f>N2+O11*O12/O10</f>
        <v>-0.79554565159604329</v>
      </c>
      <c r="S13" s="1" t="s">
        <v>9</v>
      </c>
      <c r="T13">
        <f>(N3-1)*T10/T12</f>
        <v>0.19775487646636145</v>
      </c>
      <c r="U13">
        <f>(N3-1)*T10/T11</f>
        <v>0.44008434427103055</v>
      </c>
    </row>
    <row r="18" spans="1:26" x14ac:dyDescent="0.25">
      <c r="A18" s="1" t="s">
        <v>4</v>
      </c>
      <c r="B18" s="2">
        <v>30</v>
      </c>
      <c r="K18" s="1" t="s">
        <v>34</v>
      </c>
      <c r="L18" s="2">
        <v>10</v>
      </c>
      <c r="M18" t="s">
        <v>32</v>
      </c>
    </row>
    <row r="19" spans="1:26" x14ac:dyDescent="0.25">
      <c r="B19" t="s">
        <v>20</v>
      </c>
      <c r="C19" t="s">
        <v>21</v>
      </c>
      <c r="D19" t="s">
        <v>23</v>
      </c>
      <c r="E19" t="s">
        <v>22</v>
      </c>
      <c r="F19" t="s">
        <v>24</v>
      </c>
      <c r="H19" s="1" t="s">
        <v>25</v>
      </c>
      <c r="I19" s="2">
        <f>MAX(E20:F48)</f>
        <v>8.4333333333333371E-2</v>
      </c>
      <c r="K19" s="1" t="s">
        <v>28</v>
      </c>
      <c r="L19" s="2">
        <v>0.1</v>
      </c>
      <c r="X19" s="1" t="s">
        <v>44</v>
      </c>
      <c r="Y19" s="2">
        <v>2.1000000000000001E-2</v>
      </c>
    </row>
    <row r="20" spans="1:26" x14ac:dyDescent="0.25">
      <c r="A20">
        <v>1</v>
      </c>
      <c r="B20">
        <v>2.1000000000000001E-2</v>
      </c>
      <c r="C20">
        <f t="shared" ref="C20:C29" si="1">A20/$B$18 -1/$B$18</f>
        <v>0</v>
      </c>
      <c r="D20">
        <f t="shared" ref="D20:D28" si="2">A20/$B$18</f>
        <v>3.3333333333333333E-2</v>
      </c>
      <c r="E20">
        <f>ABS(C20-B20)</f>
        <v>2.1000000000000001E-2</v>
      </c>
      <c r="F20">
        <f t="shared" ref="F20:F48" si="3">ABS(D20-B20)</f>
        <v>1.2333333333333332E-2</v>
      </c>
      <c r="H20" s="1" t="s">
        <v>5</v>
      </c>
      <c r="I20" s="2">
        <v>1.36</v>
      </c>
      <c r="K20" s="1" t="s">
        <v>27</v>
      </c>
      <c r="L20">
        <v>1</v>
      </c>
      <c r="M20">
        <v>2</v>
      </c>
      <c r="N20">
        <v>3</v>
      </c>
      <c r="O20">
        <v>4</v>
      </c>
      <c r="P20">
        <v>5</v>
      </c>
      <c r="Q20">
        <v>6</v>
      </c>
      <c r="R20">
        <v>7</v>
      </c>
      <c r="S20">
        <v>8</v>
      </c>
      <c r="T20">
        <v>9</v>
      </c>
      <c r="U20">
        <v>10</v>
      </c>
      <c r="X20" s="1" t="s">
        <v>45</v>
      </c>
      <c r="Y20" s="2">
        <v>0.99199999999999999</v>
      </c>
    </row>
    <row r="21" spans="1:26" x14ac:dyDescent="0.25">
      <c r="A21">
        <v>2</v>
      </c>
      <c r="B21">
        <v>0.03</v>
      </c>
      <c r="C21">
        <f t="shared" si="1"/>
        <v>3.3333333333333333E-2</v>
      </c>
      <c r="D21">
        <f t="shared" si="2"/>
        <v>6.6666666666666666E-2</v>
      </c>
      <c r="E21">
        <f t="shared" ref="E21:E48" si="4">ABS(C21-B21)</f>
        <v>3.333333333333334E-3</v>
      </c>
      <c r="F21">
        <f t="shared" si="3"/>
        <v>3.6666666666666667E-2</v>
      </c>
      <c r="H21" t="s">
        <v>26</v>
      </c>
      <c r="I21" s="2">
        <f>SQRT(B18)*I19</f>
        <v>0.46191269016269032</v>
      </c>
      <c r="K21" s="4" t="s">
        <v>29</v>
      </c>
      <c r="L21">
        <f t="shared" ref="L21:U21" si="5">$L$19*L20-$L$19</f>
        <v>0</v>
      </c>
      <c r="M21">
        <f t="shared" si="5"/>
        <v>0.1</v>
      </c>
      <c r="N21">
        <f t="shared" si="5"/>
        <v>0.20000000000000004</v>
      </c>
      <c r="O21">
        <f t="shared" si="5"/>
        <v>0.30000000000000004</v>
      </c>
      <c r="P21">
        <f t="shared" si="5"/>
        <v>0.4</v>
      </c>
      <c r="Q21">
        <f t="shared" si="5"/>
        <v>0.50000000000000011</v>
      </c>
      <c r="R21">
        <f t="shared" si="5"/>
        <v>0.60000000000000009</v>
      </c>
      <c r="S21">
        <f t="shared" si="5"/>
        <v>0.70000000000000007</v>
      </c>
      <c r="T21">
        <f t="shared" si="5"/>
        <v>0.8</v>
      </c>
      <c r="U21">
        <f t="shared" si="5"/>
        <v>0.9</v>
      </c>
      <c r="X21" s="1" t="s">
        <v>4</v>
      </c>
      <c r="Y21" s="2">
        <v>30</v>
      </c>
    </row>
    <row r="22" spans="1:26" x14ac:dyDescent="0.25">
      <c r="A22">
        <v>3</v>
      </c>
      <c r="B22">
        <v>0.05</v>
      </c>
      <c r="C22">
        <f t="shared" si="1"/>
        <v>6.666666666666668E-2</v>
      </c>
      <c r="D22">
        <f t="shared" si="2"/>
        <v>0.1</v>
      </c>
      <c r="E22">
        <f t="shared" si="4"/>
        <v>1.6666666666666677E-2</v>
      </c>
      <c r="F22">
        <f t="shared" si="3"/>
        <v>0.05</v>
      </c>
      <c r="I22" s="1" t="s">
        <v>9</v>
      </c>
      <c r="J22" t="str">
        <f>IF(I21&lt;I20,"H1","H2")</f>
        <v>H1</v>
      </c>
      <c r="L22">
        <f t="shared" ref="L22:U22" si="6">$L$19*L20</f>
        <v>0.1</v>
      </c>
      <c r="M22">
        <f t="shared" si="6"/>
        <v>0.2</v>
      </c>
      <c r="N22">
        <f t="shared" si="6"/>
        <v>0.30000000000000004</v>
      </c>
      <c r="O22">
        <f t="shared" si="6"/>
        <v>0.4</v>
      </c>
      <c r="P22">
        <f t="shared" si="6"/>
        <v>0.5</v>
      </c>
      <c r="Q22">
        <f t="shared" si="6"/>
        <v>0.60000000000000009</v>
      </c>
      <c r="R22">
        <f t="shared" si="6"/>
        <v>0.70000000000000007</v>
      </c>
      <c r="S22">
        <f t="shared" si="6"/>
        <v>0.8</v>
      </c>
      <c r="T22">
        <f t="shared" si="6"/>
        <v>0.9</v>
      </c>
      <c r="U22">
        <f t="shared" si="6"/>
        <v>1</v>
      </c>
      <c r="X22" s="1" t="s">
        <v>34</v>
      </c>
      <c r="Y22" s="2">
        <v>5</v>
      </c>
    </row>
    <row r="23" spans="1:26" x14ac:dyDescent="0.25">
      <c r="A23">
        <v>4</v>
      </c>
      <c r="B23">
        <v>0.1</v>
      </c>
      <c r="C23">
        <f t="shared" si="1"/>
        <v>0.1</v>
      </c>
      <c r="D23">
        <f t="shared" si="2"/>
        <v>0.13333333333333333</v>
      </c>
      <c r="E23">
        <f t="shared" si="4"/>
        <v>0</v>
      </c>
      <c r="F23">
        <f t="shared" si="3"/>
        <v>3.3333333333333326E-2</v>
      </c>
      <c r="K23" s="4" t="s">
        <v>30</v>
      </c>
      <c r="L23">
        <v>3</v>
      </c>
      <c r="M23">
        <v>3</v>
      </c>
      <c r="N23">
        <v>3</v>
      </c>
      <c r="O23">
        <v>4</v>
      </c>
      <c r="P23">
        <v>2</v>
      </c>
      <c r="Q23">
        <v>3</v>
      </c>
      <c r="R23">
        <v>2</v>
      </c>
      <c r="S23">
        <v>5</v>
      </c>
      <c r="T23">
        <v>2</v>
      </c>
      <c r="U23">
        <v>3</v>
      </c>
      <c r="X23" s="1" t="s">
        <v>43</v>
      </c>
      <c r="Y23">
        <f>(Y20-Y19)/Y22</f>
        <v>0.19419999999999998</v>
      </c>
    </row>
    <row r="24" spans="1:26" x14ac:dyDescent="0.25">
      <c r="A24">
        <v>5</v>
      </c>
      <c r="B24">
        <v>0.126</v>
      </c>
      <c r="C24">
        <f t="shared" si="1"/>
        <v>0.13333333333333333</v>
      </c>
      <c r="D24">
        <f t="shared" si="2"/>
        <v>0.16666666666666666</v>
      </c>
      <c r="E24">
        <f t="shared" si="4"/>
        <v>7.3333333333333306E-3</v>
      </c>
      <c r="F24">
        <f t="shared" si="3"/>
        <v>4.0666666666666657E-2</v>
      </c>
      <c r="K24" s="4" t="s">
        <v>31</v>
      </c>
      <c r="L24">
        <v>0.1</v>
      </c>
      <c r="M24">
        <v>0.1</v>
      </c>
      <c r="N24">
        <v>0.1</v>
      </c>
      <c r="O24">
        <v>0.1</v>
      </c>
      <c r="P24">
        <v>0.1</v>
      </c>
      <c r="Q24">
        <v>0.1</v>
      </c>
      <c r="R24">
        <v>0.1</v>
      </c>
      <c r="S24">
        <v>0.1</v>
      </c>
      <c r="T24">
        <v>0.1</v>
      </c>
      <c r="U24">
        <v>0.1</v>
      </c>
      <c r="X24">
        <v>1</v>
      </c>
      <c r="Y24">
        <f>Y19</f>
        <v>2.1000000000000001E-2</v>
      </c>
      <c r="Z24">
        <f>$Y$19+X24*$Y$23</f>
        <v>0.21519999999999997</v>
      </c>
    </row>
    <row r="25" spans="1:26" x14ac:dyDescent="0.25">
      <c r="A25">
        <v>6</v>
      </c>
      <c r="B25">
        <v>0.19</v>
      </c>
      <c r="C25">
        <f t="shared" si="1"/>
        <v>0.16666666666666669</v>
      </c>
      <c r="D25">
        <f t="shared" si="2"/>
        <v>0.2</v>
      </c>
      <c r="E25">
        <f t="shared" si="4"/>
        <v>2.3333333333333317E-2</v>
      </c>
      <c r="F25">
        <f t="shared" si="3"/>
        <v>1.0000000000000009E-2</v>
      </c>
      <c r="K25" s="4" t="s">
        <v>35</v>
      </c>
      <c r="L25">
        <f>((L23-$B$18*L24)^2)/($B$18*L24)</f>
        <v>0</v>
      </c>
      <c r="M25">
        <f t="shared" ref="M25:U25" si="7">((M23-$B$18*M24)^2)/($B$18*M24)</f>
        <v>0</v>
      </c>
      <c r="N25">
        <f t="shared" si="7"/>
        <v>0</v>
      </c>
      <c r="O25">
        <f t="shared" si="7"/>
        <v>0.33333333333333331</v>
      </c>
      <c r="P25">
        <f t="shared" si="7"/>
        <v>0.33333333333333331</v>
      </c>
      <c r="Q25">
        <f t="shared" si="7"/>
        <v>0</v>
      </c>
      <c r="R25">
        <f t="shared" si="7"/>
        <v>0.33333333333333331</v>
      </c>
      <c r="S25">
        <f t="shared" si="7"/>
        <v>1.3333333333333333</v>
      </c>
      <c r="T25">
        <f t="shared" si="7"/>
        <v>0.33333333333333331</v>
      </c>
      <c r="U25">
        <f t="shared" si="7"/>
        <v>0</v>
      </c>
      <c r="X25">
        <v>2</v>
      </c>
      <c r="Y25">
        <f>$Y$19+X24*$Y$23</f>
        <v>0.21519999999999997</v>
      </c>
      <c r="Z25">
        <f>$Y$19+X25*$Y$23</f>
        <v>0.40939999999999999</v>
      </c>
    </row>
    <row r="26" spans="1:26" x14ac:dyDescent="0.25">
      <c r="A26">
        <v>7</v>
      </c>
      <c r="B26">
        <v>0.215</v>
      </c>
      <c r="C26">
        <f t="shared" si="1"/>
        <v>0.2</v>
      </c>
      <c r="D26">
        <f t="shared" si="2"/>
        <v>0.23333333333333334</v>
      </c>
      <c r="E26">
        <f t="shared" si="4"/>
        <v>1.4999999999999986E-2</v>
      </c>
      <c r="F26">
        <f t="shared" si="3"/>
        <v>1.833333333333334E-2</v>
      </c>
      <c r="K26" s="5" t="s">
        <v>33</v>
      </c>
      <c r="L26" s="2">
        <f>SUM(L25:U25)</f>
        <v>2.6666666666666665</v>
      </c>
      <c r="X26">
        <v>3</v>
      </c>
      <c r="Y26">
        <f>$Y$19+X25*$Y$23</f>
        <v>0.40939999999999999</v>
      </c>
      <c r="Z26">
        <f>$Y$19+X26*$Y$23</f>
        <v>0.60360000000000003</v>
      </c>
    </row>
    <row r="27" spans="1:26" x14ac:dyDescent="0.25">
      <c r="A27">
        <v>8</v>
      </c>
      <c r="B27">
        <v>0.249</v>
      </c>
      <c r="C27">
        <f t="shared" si="1"/>
        <v>0.23333333333333334</v>
      </c>
      <c r="D27">
        <f t="shared" si="2"/>
        <v>0.26666666666666666</v>
      </c>
      <c r="E27">
        <f t="shared" si="4"/>
        <v>1.5666666666666662E-2</v>
      </c>
      <c r="F27">
        <f t="shared" si="3"/>
        <v>1.7666666666666664E-2</v>
      </c>
      <c r="K27" s="4" t="s">
        <v>5</v>
      </c>
      <c r="L27" s="2">
        <f>_xlfn.CHISQ.INV(1-F1,L18-1)</f>
        <v>16.918977604620448</v>
      </c>
      <c r="X27">
        <v>4</v>
      </c>
      <c r="Y27">
        <f>$Y$19+X26*$Y$23</f>
        <v>0.60360000000000003</v>
      </c>
      <c r="Z27">
        <f>$Y$19+X27*$Y$23</f>
        <v>0.79779999999999995</v>
      </c>
    </row>
    <row r="28" spans="1:26" x14ac:dyDescent="0.25">
      <c r="A28">
        <v>9</v>
      </c>
      <c r="B28">
        <v>0.26500000000000001</v>
      </c>
      <c r="C28">
        <f t="shared" si="1"/>
        <v>0.26666666666666666</v>
      </c>
      <c r="D28">
        <f t="shared" si="2"/>
        <v>0.3</v>
      </c>
      <c r="E28">
        <f t="shared" si="4"/>
        <v>1.6666666666666496E-3</v>
      </c>
      <c r="F28">
        <f t="shared" si="3"/>
        <v>3.4999999999999976E-2</v>
      </c>
      <c r="K28" s="4" t="s">
        <v>9</v>
      </c>
      <c r="L28" t="str">
        <f>IF(L26&lt;L27,"H1","H2")</f>
        <v>H1</v>
      </c>
      <c r="X28">
        <v>5</v>
      </c>
      <c r="Y28">
        <f>$Y$19+X27*$Y$23</f>
        <v>0.79779999999999995</v>
      </c>
      <c r="Z28">
        <f>$Y$19+X28*$Y$23</f>
        <v>0.99199999999999988</v>
      </c>
    </row>
    <row r="29" spans="1:26" x14ac:dyDescent="0.25">
      <c r="A29">
        <v>10</v>
      </c>
      <c r="B29">
        <v>0.34300000000000003</v>
      </c>
      <c r="C29">
        <f t="shared" si="1"/>
        <v>0.3</v>
      </c>
      <c r="D29">
        <f t="shared" ref="D29:D48" si="8">A29/$B$18 + 1/$B$18</f>
        <v>0.36666666666666664</v>
      </c>
      <c r="E29">
        <f t="shared" si="4"/>
        <v>4.3000000000000038E-2</v>
      </c>
      <c r="F29">
        <f t="shared" si="3"/>
        <v>2.3666666666666614E-2</v>
      </c>
      <c r="X29" s="1" t="s">
        <v>46</v>
      </c>
      <c r="Y29">
        <v>7</v>
      </c>
    </row>
    <row r="30" spans="1:26" x14ac:dyDescent="0.25">
      <c r="A30">
        <v>11</v>
      </c>
      <c r="B30">
        <v>0.34499999999999997</v>
      </c>
      <c r="C30">
        <f t="shared" ref="C30:C48" si="9">A30/$B$18</f>
        <v>0.36666666666666664</v>
      </c>
      <c r="D30">
        <f t="shared" si="8"/>
        <v>0.39999999999999997</v>
      </c>
      <c r="E30">
        <f t="shared" si="4"/>
        <v>2.1666666666666667E-2</v>
      </c>
      <c r="F30">
        <f t="shared" si="3"/>
        <v>5.4999999999999993E-2</v>
      </c>
      <c r="X30" s="1" t="s">
        <v>47</v>
      </c>
      <c r="Y30">
        <v>6</v>
      </c>
    </row>
    <row r="31" spans="1:26" x14ac:dyDescent="0.25">
      <c r="A31">
        <v>12</v>
      </c>
      <c r="B31">
        <v>0.34899999999999998</v>
      </c>
      <c r="C31">
        <f t="shared" si="9"/>
        <v>0.4</v>
      </c>
      <c r="D31">
        <f t="shared" si="8"/>
        <v>0.43333333333333335</v>
      </c>
      <c r="E31">
        <f t="shared" si="4"/>
        <v>5.1000000000000045E-2</v>
      </c>
      <c r="F31" s="9">
        <f t="shared" si="3"/>
        <v>8.4333333333333371E-2</v>
      </c>
      <c r="X31" s="1" t="s">
        <v>48</v>
      </c>
      <c r="Y31">
        <v>5</v>
      </c>
    </row>
    <row r="32" spans="1:26" x14ac:dyDescent="0.25">
      <c r="A32">
        <v>13</v>
      </c>
      <c r="B32">
        <v>0.42399999999999999</v>
      </c>
      <c r="C32">
        <f t="shared" si="9"/>
        <v>0.43333333333333335</v>
      </c>
      <c r="D32">
        <f t="shared" si="8"/>
        <v>0.46666666666666667</v>
      </c>
      <c r="E32">
        <f t="shared" si="4"/>
        <v>9.3333333333333601E-3</v>
      </c>
      <c r="F32">
        <f t="shared" si="3"/>
        <v>4.2666666666666686E-2</v>
      </c>
      <c r="X32" s="1" t="s">
        <v>49</v>
      </c>
      <c r="Y32">
        <v>7</v>
      </c>
    </row>
    <row r="33" spans="1:25" x14ac:dyDescent="0.25">
      <c r="A33">
        <v>14</v>
      </c>
      <c r="B33">
        <v>0.47099999999999997</v>
      </c>
      <c r="C33">
        <f t="shared" si="9"/>
        <v>0.46666666666666667</v>
      </c>
      <c r="D33">
        <f t="shared" si="8"/>
        <v>0.5</v>
      </c>
      <c r="E33">
        <f t="shared" si="4"/>
        <v>4.3333333333333002E-3</v>
      </c>
      <c r="F33">
        <f t="shared" si="3"/>
        <v>2.9000000000000026E-2</v>
      </c>
      <c r="X33" s="1" t="s">
        <v>50</v>
      </c>
      <c r="Y33">
        <v>5</v>
      </c>
    </row>
    <row r="34" spans="1:25" x14ac:dyDescent="0.25">
      <c r="A34">
        <v>15</v>
      </c>
      <c r="B34">
        <v>0.53200000000000003</v>
      </c>
      <c r="C34">
        <f t="shared" si="9"/>
        <v>0.5</v>
      </c>
      <c r="D34">
        <f t="shared" si="8"/>
        <v>0.53333333333333333</v>
      </c>
      <c r="E34">
        <f t="shared" si="4"/>
        <v>3.2000000000000028E-2</v>
      </c>
      <c r="F34">
        <f t="shared" si="3"/>
        <v>1.3333333333332975E-3</v>
      </c>
      <c r="X34" s="1" t="s">
        <v>51</v>
      </c>
      <c r="Y34">
        <f>Y29/($Y$21*$Y$23)</f>
        <v>1.201510470305527</v>
      </c>
    </row>
    <row r="35" spans="1:25" x14ac:dyDescent="0.25">
      <c r="A35">
        <v>16</v>
      </c>
      <c r="B35">
        <v>0.54200000000000004</v>
      </c>
      <c r="C35">
        <f t="shared" si="9"/>
        <v>0.53333333333333333</v>
      </c>
      <c r="D35">
        <f t="shared" si="8"/>
        <v>0.56666666666666665</v>
      </c>
      <c r="E35">
        <f t="shared" si="4"/>
        <v>8.6666666666667114E-3</v>
      </c>
      <c r="F35">
        <f t="shared" si="3"/>
        <v>2.4666666666666615E-2</v>
      </c>
      <c r="X35" s="1" t="s">
        <v>52</v>
      </c>
      <c r="Y35">
        <f t="shared" ref="Y35:Y38" si="10">Y30/($Y$21*$Y$23)</f>
        <v>1.0298661174047374</v>
      </c>
    </row>
    <row r="36" spans="1:25" x14ac:dyDescent="0.25">
      <c r="A36">
        <v>17</v>
      </c>
      <c r="B36">
        <v>0.59199999999999997</v>
      </c>
      <c r="C36">
        <f t="shared" si="9"/>
        <v>0.56666666666666665</v>
      </c>
      <c r="D36">
        <f t="shared" si="8"/>
        <v>0.6</v>
      </c>
      <c r="E36">
        <f t="shared" si="4"/>
        <v>2.5333333333333319E-2</v>
      </c>
      <c r="F36">
        <f t="shared" si="3"/>
        <v>8.0000000000000071E-3</v>
      </c>
      <c r="X36" s="1" t="s">
        <v>53</v>
      </c>
      <c r="Y36">
        <f t="shared" si="10"/>
        <v>0.85822176450394783</v>
      </c>
    </row>
    <row r="37" spans="1:25" x14ac:dyDescent="0.25">
      <c r="A37">
        <v>18</v>
      </c>
      <c r="B37">
        <v>0.624</v>
      </c>
      <c r="C37">
        <f t="shared" si="9"/>
        <v>0.6</v>
      </c>
      <c r="D37">
        <f t="shared" si="8"/>
        <v>0.6333333333333333</v>
      </c>
      <c r="E37">
        <f t="shared" si="4"/>
        <v>2.4000000000000021E-2</v>
      </c>
      <c r="F37">
        <f t="shared" si="3"/>
        <v>9.3333333333333046E-3</v>
      </c>
      <c r="X37" s="1" t="s">
        <v>54</v>
      </c>
      <c r="Y37">
        <f t="shared" si="10"/>
        <v>1.201510470305527</v>
      </c>
    </row>
    <row r="38" spans="1:25" x14ac:dyDescent="0.25">
      <c r="A38">
        <v>19</v>
      </c>
      <c r="B38">
        <v>0.67600000000000005</v>
      </c>
      <c r="C38">
        <f t="shared" si="9"/>
        <v>0.6333333333333333</v>
      </c>
      <c r="D38">
        <f t="shared" si="8"/>
        <v>0.66666666666666663</v>
      </c>
      <c r="E38">
        <f t="shared" si="4"/>
        <v>4.2666666666666742E-2</v>
      </c>
      <c r="F38">
        <f t="shared" si="3"/>
        <v>9.3333333333334156E-3</v>
      </c>
      <c r="X38" s="1" t="s">
        <v>55</v>
      </c>
      <c r="Y38">
        <f t="shared" si="10"/>
        <v>0.85822176450394783</v>
      </c>
    </row>
    <row r="39" spans="1:25" x14ac:dyDescent="0.25">
      <c r="A39">
        <v>20</v>
      </c>
      <c r="B39">
        <v>0.71</v>
      </c>
      <c r="C39">
        <f t="shared" si="9"/>
        <v>0.66666666666666663</v>
      </c>
      <c r="D39">
        <f t="shared" si="8"/>
        <v>0.7</v>
      </c>
      <c r="E39">
        <f t="shared" si="4"/>
        <v>4.3333333333333335E-2</v>
      </c>
      <c r="F39">
        <f t="shared" si="3"/>
        <v>1.0000000000000009E-2</v>
      </c>
    </row>
    <row r="40" spans="1:25" x14ac:dyDescent="0.25">
      <c r="A40">
        <v>21</v>
      </c>
      <c r="B40">
        <v>0.71399999999999997</v>
      </c>
      <c r="C40">
        <f t="shared" si="9"/>
        <v>0.7</v>
      </c>
      <c r="D40">
        <f t="shared" si="8"/>
        <v>0.73333333333333328</v>
      </c>
      <c r="E40">
        <f t="shared" si="4"/>
        <v>1.4000000000000012E-2</v>
      </c>
      <c r="F40">
        <f t="shared" si="3"/>
        <v>1.9333333333333313E-2</v>
      </c>
    </row>
    <row r="41" spans="1:25" x14ac:dyDescent="0.25">
      <c r="A41">
        <v>22</v>
      </c>
      <c r="B41">
        <v>0.754</v>
      </c>
      <c r="C41">
        <f t="shared" si="9"/>
        <v>0.73333333333333328</v>
      </c>
      <c r="D41">
        <f t="shared" si="8"/>
        <v>0.76666666666666661</v>
      </c>
      <c r="E41">
        <f t="shared" si="4"/>
        <v>2.0666666666666722E-2</v>
      </c>
      <c r="F41">
        <f t="shared" si="3"/>
        <v>1.2666666666666604E-2</v>
      </c>
    </row>
    <row r="42" spans="1:25" x14ac:dyDescent="0.25">
      <c r="A42">
        <v>23</v>
      </c>
      <c r="B42">
        <v>0.76300000000000001</v>
      </c>
      <c r="C42">
        <f t="shared" si="9"/>
        <v>0.76666666666666672</v>
      </c>
      <c r="D42">
        <f t="shared" si="8"/>
        <v>0.8</v>
      </c>
      <c r="E42">
        <f t="shared" si="4"/>
        <v>3.6666666666667069E-3</v>
      </c>
      <c r="F42">
        <f t="shared" si="3"/>
        <v>3.7000000000000033E-2</v>
      </c>
    </row>
    <row r="43" spans="1:25" x14ac:dyDescent="0.25">
      <c r="A43">
        <v>24</v>
      </c>
      <c r="B43">
        <v>0.77900000000000003</v>
      </c>
      <c r="C43">
        <f t="shared" si="9"/>
        <v>0.8</v>
      </c>
      <c r="D43">
        <f t="shared" si="8"/>
        <v>0.83333333333333337</v>
      </c>
      <c r="E43">
        <f t="shared" si="4"/>
        <v>2.1000000000000019E-2</v>
      </c>
      <c r="F43">
        <f t="shared" si="3"/>
        <v>5.4333333333333345E-2</v>
      </c>
    </row>
    <row r="44" spans="1:25" x14ac:dyDescent="0.25">
      <c r="A44">
        <v>25</v>
      </c>
      <c r="B44">
        <v>0.81299999999999994</v>
      </c>
      <c r="C44">
        <f t="shared" si="9"/>
        <v>0.83333333333333337</v>
      </c>
      <c r="D44">
        <f t="shared" si="8"/>
        <v>0.8666666666666667</v>
      </c>
      <c r="E44">
        <f t="shared" si="4"/>
        <v>2.0333333333333425E-2</v>
      </c>
      <c r="F44">
        <f t="shared" si="3"/>
        <v>5.3666666666666751E-2</v>
      </c>
    </row>
    <row r="45" spans="1:25" x14ac:dyDescent="0.25">
      <c r="A45">
        <v>26</v>
      </c>
      <c r="B45">
        <v>0.83099999999999996</v>
      </c>
      <c r="C45">
        <f t="shared" si="9"/>
        <v>0.8666666666666667</v>
      </c>
      <c r="D45">
        <f t="shared" si="8"/>
        <v>0.9</v>
      </c>
      <c r="E45">
        <f t="shared" si="4"/>
        <v>3.5666666666666735E-2</v>
      </c>
      <c r="F45">
        <f t="shared" si="3"/>
        <v>6.9000000000000061E-2</v>
      </c>
    </row>
    <row r="46" spans="1:25" x14ac:dyDescent="0.25">
      <c r="A46">
        <v>27</v>
      </c>
      <c r="B46">
        <v>0.94</v>
      </c>
      <c r="C46">
        <f t="shared" si="9"/>
        <v>0.9</v>
      </c>
      <c r="D46">
        <f t="shared" si="8"/>
        <v>0.93333333333333335</v>
      </c>
      <c r="E46">
        <f t="shared" si="4"/>
        <v>3.9999999999999925E-2</v>
      </c>
      <c r="F46">
        <f t="shared" si="3"/>
        <v>6.6666666666665986E-3</v>
      </c>
    </row>
    <row r="47" spans="1:25" x14ac:dyDescent="0.25">
      <c r="A47">
        <v>28</v>
      </c>
      <c r="B47">
        <v>0.97399999999999998</v>
      </c>
      <c r="C47">
        <f t="shared" si="9"/>
        <v>0.93333333333333335</v>
      </c>
      <c r="D47">
        <f t="shared" si="8"/>
        <v>0.96666666666666667</v>
      </c>
      <c r="E47">
        <f t="shared" si="4"/>
        <v>4.0666666666666629E-2</v>
      </c>
      <c r="F47">
        <f t="shared" si="3"/>
        <v>7.3333333333333028E-3</v>
      </c>
    </row>
    <row r="48" spans="1:25" x14ac:dyDescent="0.25">
      <c r="A48">
        <v>29</v>
      </c>
      <c r="B48">
        <v>0.99199999999999999</v>
      </c>
      <c r="C48">
        <f t="shared" si="9"/>
        <v>0.96666666666666667</v>
      </c>
      <c r="D48">
        <f t="shared" si="8"/>
        <v>1</v>
      </c>
      <c r="E48">
        <f t="shared" si="4"/>
        <v>2.5333333333333319E-2</v>
      </c>
      <c r="F48">
        <f t="shared" si="3"/>
        <v>8.0000000000000071E-3</v>
      </c>
    </row>
    <row r="52" spans="1:18" x14ac:dyDescent="0.25">
      <c r="A52" s="1" t="s">
        <v>0</v>
      </c>
      <c r="B52" s="2">
        <v>-1</v>
      </c>
      <c r="C52" s="1" t="s">
        <v>1</v>
      </c>
      <c r="D52" s="2">
        <v>0.5</v>
      </c>
      <c r="E52" s="1" t="s">
        <v>2</v>
      </c>
      <c r="F52" s="2">
        <v>0.05</v>
      </c>
      <c r="G52" s="1" t="s">
        <v>4</v>
      </c>
      <c r="H52" s="2">
        <v>20</v>
      </c>
      <c r="I52" s="1" t="s">
        <v>40</v>
      </c>
      <c r="J52" s="2">
        <v>30</v>
      </c>
      <c r="L52" t="s">
        <v>3</v>
      </c>
      <c r="Q52" t="s">
        <v>11</v>
      </c>
    </row>
    <row r="53" spans="1:18" ht="15" customHeight="1" x14ac:dyDescent="0.25">
      <c r="A53">
        <v>-2.14</v>
      </c>
      <c r="B53">
        <v>-0.30499999999999999</v>
      </c>
      <c r="C53">
        <v>4.3999999999999997E-2</v>
      </c>
      <c r="D53">
        <v>-0.155</v>
      </c>
      <c r="E53">
        <v>-1.4950000000000001</v>
      </c>
      <c r="F53">
        <v>-1.202</v>
      </c>
      <c r="G53">
        <v>-0.48</v>
      </c>
      <c r="H53">
        <v>-1.1479999999999999</v>
      </c>
      <c r="I53">
        <v>-0.73699999999999999</v>
      </c>
      <c r="J53">
        <v>-1.6779999999999999</v>
      </c>
      <c r="L53" s="1" t="s">
        <v>36</v>
      </c>
      <c r="M53" s="2">
        <f>AVERAGE(A53:J54)</f>
        <v>-0.89779999999999993</v>
      </c>
      <c r="N53" s="1" t="s">
        <v>38</v>
      </c>
      <c r="O53" s="2">
        <f>(H52-1)/H52*_xlfn.VAR.S(A53:J54)</f>
        <v>0.32567605999999999</v>
      </c>
      <c r="Q53" s="8" t="s">
        <v>42</v>
      </c>
      <c r="R53">
        <f>(M53-M54)/(SQRT(1/H52+1/J52)*SQRT((H52*O53+J52*O54)/(H52+J52-2)))</f>
        <v>0.52791758334796546</v>
      </c>
    </row>
    <row r="54" spans="1:18" x14ac:dyDescent="0.25">
      <c r="A54" s="6">
        <v>-1.196</v>
      </c>
      <c r="B54" s="6">
        <v>-0.80200000000000005</v>
      </c>
      <c r="C54" s="6">
        <v>-0.78400000000000003</v>
      </c>
      <c r="D54" s="6">
        <v>-1.429</v>
      </c>
      <c r="E54" s="6">
        <v>-0.26700000000000002</v>
      </c>
      <c r="F54" s="6">
        <v>-0.34300000000000003</v>
      </c>
      <c r="G54" s="6">
        <v>-0.71699999999999997</v>
      </c>
      <c r="H54" s="6">
        <v>-0.45300000000000001</v>
      </c>
      <c r="I54" s="6">
        <v>-1.0620000000000001</v>
      </c>
      <c r="J54" s="6">
        <v>-1.607</v>
      </c>
      <c r="L54" s="1" t="s">
        <v>37</v>
      </c>
      <c r="M54" s="2">
        <f>AVERAGE(A55:J57)</f>
        <v>-0.97953333333333326</v>
      </c>
      <c r="N54" s="1" t="s">
        <v>39</v>
      </c>
      <c r="O54" s="2">
        <f>(J52-1)/J52*_xlfn.VAR.S(A55:J57)</f>
        <v>0.243104648888889</v>
      </c>
      <c r="Q54" s="1" t="s">
        <v>5</v>
      </c>
      <c r="R54">
        <f>-_xlfn.T.INV(F52/2,H52+J52-2)</f>
        <v>2.0106347576242314</v>
      </c>
    </row>
    <row r="55" spans="1:18" ht="15" customHeight="1" x14ac:dyDescent="0.25">
      <c r="A55">
        <v>-1.456</v>
      </c>
      <c r="B55">
        <v>-0.58899999999999997</v>
      </c>
      <c r="C55">
        <v>-0.82499999999999996</v>
      </c>
      <c r="D55">
        <v>-0.92</v>
      </c>
      <c r="E55">
        <v>-0.54900000000000004</v>
      </c>
      <c r="F55">
        <v>-0.91700000000000004</v>
      </c>
      <c r="G55">
        <v>-1.087</v>
      </c>
      <c r="H55">
        <v>-0.73199999999999998</v>
      </c>
      <c r="I55">
        <v>-1.6719999999999999</v>
      </c>
      <c r="J55">
        <v>-0.51900000000000002</v>
      </c>
      <c r="L55" s="7" t="s">
        <v>41</v>
      </c>
      <c r="M55">
        <f>H52*(J52-1)*O53/(J52*(H52-1)*O54)</f>
        <v>1.3631564702786945</v>
      </c>
      <c r="Q55" s="1" t="s">
        <v>9</v>
      </c>
      <c r="R55" t="str">
        <f>IF(R53&lt;R54,"H1","H2")</f>
        <v>H1</v>
      </c>
    </row>
    <row r="56" spans="1:18" x14ac:dyDescent="0.25">
      <c r="A56">
        <v>-0.316</v>
      </c>
      <c r="B56">
        <v>-0.125</v>
      </c>
      <c r="C56">
        <v>-0.53900000000000003</v>
      </c>
      <c r="D56">
        <v>-1.2330000000000001</v>
      </c>
      <c r="E56">
        <v>-0.65700000000000003</v>
      </c>
      <c r="F56">
        <v>-1.6E-2</v>
      </c>
      <c r="G56">
        <v>-1.7410000000000001</v>
      </c>
      <c r="H56">
        <v>-1.22</v>
      </c>
      <c r="I56">
        <v>-1.19</v>
      </c>
      <c r="J56">
        <v>-1.018</v>
      </c>
      <c r="L56" s="1" t="s">
        <v>6</v>
      </c>
      <c r="M56">
        <f>_xlfn.F.INV(F52/2,H52-1,J52-1)</f>
        <v>0.41632966758773404</v>
      </c>
    </row>
    <row r="57" spans="1:18" x14ac:dyDescent="0.25">
      <c r="A57">
        <v>-0.99299999999999999</v>
      </c>
      <c r="B57">
        <v>-1.0940000000000001</v>
      </c>
      <c r="C57">
        <v>-0.69099999999999995</v>
      </c>
      <c r="D57">
        <v>-1.294</v>
      </c>
      <c r="E57">
        <v>-1.661</v>
      </c>
      <c r="F57">
        <v>-2.3849999999999998</v>
      </c>
      <c r="G57">
        <v>-1.3029999999999999</v>
      </c>
      <c r="H57">
        <v>-0.84499999999999997</v>
      </c>
      <c r="I57">
        <v>-0.99199999999999999</v>
      </c>
      <c r="J57">
        <v>-0.80700000000000005</v>
      </c>
      <c r="L57" s="1" t="s">
        <v>7</v>
      </c>
      <c r="M57">
        <f>_xlfn.F.INV(1-F52/2,H52-1,J52-1)</f>
        <v>2.2312738331007593</v>
      </c>
    </row>
    <row r="58" spans="1:18" x14ac:dyDescent="0.25">
      <c r="L58" s="1" t="s">
        <v>9</v>
      </c>
      <c r="M58" t="str">
        <f>IF(AND(M55&gt;M56,M55&lt;M57),"H1","H2")</f>
        <v>H1</v>
      </c>
    </row>
  </sheetData>
  <sortState ref="A15:A44">
    <sortCondition ref="A17"/>
  </sortState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Данил Леонтьев</dc:creator>
  <cp:lastModifiedBy>Александр Леонтьев</cp:lastModifiedBy>
  <dcterms:created xsi:type="dcterms:W3CDTF">2023-05-26T03:58:22Z</dcterms:created>
  <dcterms:modified xsi:type="dcterms:W3CDTF">2023-05-29T16:33:06Z</dcterms:modified>
</cp:coreProperties>
</file>