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oogleDriveMelbourneUni\Research\BW4T\GOAL\GOALagents\BW4T2\logfiles\stats.Sept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15" i="1"/>
  <c r="J11" i="1"/>
  <c r="J6" i="1"/>
  <c r="I19" i="1"/>
  <c r="I15" i="1"/>
  <c r="I11" i="1"/>
  <c r="I6" i="1"/>
  <c r="H19" i="1" l="1"/>
  <c r="H15" i="1"/>
  <c r="H11" i="1"/>
  <c r="H6" i="1"/>
  <c r="F15" i="1"/>
  <c r="F14" i="1"/>
  <c r="F13" i="1"/>
  <c r="F12" i="1"/>
  <c r="E15" i="1"/>
  <c r="E14" i="1"/>
  <c r="E13" i="1"/>
  <c r="E12" i="1"/>
  <c r="D15" i="1"/>
  <c r="D14" i="1"/>
  <c r="D13" i="1"/>
  <c r="D12" i="1"/>
  <c r="C15" i="1"/>
  <c r="C14" i="1"/>
  <c r="C13" i="1"/>
  <c r="C12" i="1"/>
  <c r="F6" i="1"/>
  <c r="F5" i="1"/>
  <c r="F4" i="1"/>
  <c r="F3" i="1"/>
  <c r="F2" i="1"/>
  <c r="E6" i="1"/>
  <c r="E5" i="1"/>
  <c r="E4" i="1"/>
  <c r="E3" i="1"/>
  <c r="E2" i="1"/>
  <c r="D6" i="1"/>
  <c r="D5" i="1"/>
  <c r="D4" i="1"/>
  <c r="D3" i="1"/>
  <c r="D2" i="1"/>
  <c r="C6" i="1"/>
  <c r="C5" i="1"/>
  <c r="C4" i="1"/>
  <c r="C3" i="1"/>
  <c r="C2" i="1"/>
  <c r="F11" i="1"/>
  <c r="F10" i="1"/>
  <c r="F9" i="1"/>
  <c r="F8" i="1"/>
  <c r="F7" i="1"/>
  <c r="E11" i="1"/>
  <c r="E10" i="1"/>
  <c r="E9" i="1"/>
  <c r="E8" i="1"/>
  <c r="E7" i="1"/>
  <c r="D11" i="1"/>
  <c r="D10" i="1"/>
  <c r="D9" i="1"/>
  <c r="D8" i="1"/>
  <c r="D7" i="1"/>
  <c r="C11" i="1"/>
  <c r="C10" i="1"/>
  <c r="C9" i="1"/>
  <c r="C8" i="1"/>
  <c r="C7" i="1"/>
  <c r="G16" i="1"/>
  <c r="C17" i="1"/>
  <c r="C18" i="1"/>
  <c r="C19" i="1"/>
  <c r="D19" i="1"/>
  <c r="D18" i="1"/>
  <c r="D17" i="1"/>
  <c r="D16" i="1"/>
  <c r="F19" i="1"/>
  <c r="F18" i="1"/>
  <c r="F17" i="1"/>
  <c r="F16" i="1"/>
  <c r="E19" i="1"/>
  <c r="E18" i="1"/>
  <c r="E17" i="1"/>
  <c r="E16" i="1"/>
</calcChain>
</file>

<file path=xl/comments1.xml><?xml version="1.0" encoding="utf-8"?>
<comments xmlns="http://schemas.openxmlformats.org/spreadsheetml/2006/main">
  <authors>
    <author>Keogh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Keogh:</t>
        </r>
        <r>
          <rPr>
            <sz val="9"/>
            <color indexed="81"/>
            <rFont val="Tahoma"/>
            <family val="2"/>
          </rPr>
          <t xml:space="preserve">
higher the number, more organizational structure, zero - no organization
1 - organization but not sharing beliefs or completion
2 - organization but not sharing beliefs
3 - organization but one medic not in org
4 - organization sharing beliefs, sharing completion
5 - organization sharing beliefs, sharing completion, allowing delegation stretcher handover</t>
        </r>
      </text>
    </comment>
  </commentList>
</comments>
</file>

<file path=xl/sharedStrings.xml><?xml version="1.0" encoding="utf-8"?>
<sst xmlns="http://schemas.openxmlformats.org/spreadsheetml/2006/main" count="9" uniqueCount="9">
  <si>
    <t>organizational structure index</t>
  </si>
  <si>
    <t>Efficiency: Total no. rooms entered by medics</t>
  </si>
  <si>
    <t>idle time average across medic agents</t>
  </si>
  <si>
    <t>average # messages sent across all medic agents</t>
  </si>
  <si>
    <t>total number of messages sent (all medic agents)</t>
  </si>
  <si>
    <t>Time to complete</t>
  </si>
  <si>
    <t>avg time</t>
  </si>
  <si>
    <t>avg rooms entered</t>
  </si>
  <si>
    <t>avg totl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</si>
</sst>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3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9"/>
  <sheetViews>
    <sheetView tabSelected="1" workbookViewId="0">
      <pane ySplit="1" topLeftCell="A3" activePane="bottomLeft" state="frozen"/>
      <selection pane="bottomLeft" activeCell="L14" sqref="L14"/>
    </sheetView>
  </sheetViews>
  <sheetFormatPr defaultRowHeight="15" x14ac:dyDescent="0.25"/>
  <sheetData>
    <row r="1" spans="2:10" ht="120" x14ac:dyDescent="0.25">
      <c r="B1" s="1" t="s">
        <v>0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2:10" x14ac:dyDescent="0.25">
      <c r="B2">
        <v>6</v>
      </c>
      <c r="C2">
        <f>AVERAGE(358.323, 363.389, 377.409, 369.708, 348.498)</f>
        <v>363.46540000000005</v>
      </c>
      <c r="D2">
        <f>SUM(15, 13, 13, 13, 21)</f>
        <v>75</v>
      </c>
      <c r="E2">
        <f>AVERAGE(371, 315, 303, 300, 329)</f>
        <v>323.60000000000002</v>
      </c>
      <c r="F2">
        <f>SUM(371, 315, 303, 300, 329)</f>
        <v>1618</v>
      </c>
      <c r="G2">
        <v>494.52199999999999</v>
      </c>
    </row>
    <row r="3" spans="2:10" x14ac:dyDescent="0.25">
      <c r="B3">
        <v>6</v>
      </c>
      <c r="C3">
        <f>AVERAGE(208.988, 211.966, 238.35, 238.698, 240.295)</f>
        <v>227.65940000000001</v>
      </c>
      <c r="D3">
        <f>SUM(18, 12, 11, 7, 11)</f>
        <v>59</v>
      </c>
      <c r="E3">
        <f>AVERAGE(287, 246, 249, 235, 245)</f>
        <v>252.4</v>
      </c>
      <c r="F3">
        <f>SUM(287, 246, 249, 235, 245)</f>
        <v>1262</v>
      </c>
      <c r="G3">
        <v>330.47500000000002</v>
      </c>
    </row>
    <row r="4" spans="2:10" x14ac:dyDescent="0.25">
      <c r="B4">
        <v>6</v>
      </c>
      <c r="C4">
        <f>AVERAGE(264.934, 227.43, 261.42, 263.414, 261.783)</f>
        <v>255.79620000000006</v>
      </c>
      <c r="D4">
        <f>SUM(10, 13, 8, 10, 11)</f>
        <v>52</v>
      </c>
      <c r="E4">
        <f>AVERAGE(270, 260, 219, 253, 248)</f>
        <v>250</v>
      </c>
      <c r="F4">
        <f>SUM(270, 260, 219, 253, 248)</f>
        <v>1250</v>
      </c>
      <c r="G4">
        <v>355.99</v>
      </c>
    </row>
    <row r="5" spans="2:10" x14ac:dyDescent="0.25">
      <c r="B5">
        <v>6</v>
      </c>
      <c r="C5">
        <f>AVERAGE(397.223, 365.556, 376.536, 390.834, 349.764)</f>
        <v>375.98259999999999</v>
      </c>
      <c r="D5">
        <f>SUM(9, 14, 20, 15, 16)</f>
        <v>74</v>
      </c>
      <c r="E5">
        <f>AVERAGE(354,339, 324, 308, 313)</f>
        <v>327.60000000000002</v>
      </c>
      <c r="F5">
        <f>SUM(354,339, 324, 308, 313)</f>
        <v>1638</v>
      </c>
      <c r="G5">
        <v>496.22899999999998</v>
      </c>
    </row>
    <row r="6" spans="2:10" x14ac:dyDescent="0.25">
      <c r="B6">
        <v>6</v>
      </c>
      <c r="C6">
        <f>AVERAGE(221.214, 227.53, 217.84, 228.602, 227.687)</f>
        <v>224.5746</v>
      </c>
      <c r="D6">
        <f>SUM(11,8, 14, 11, 12)</f>
        <v>56</v>
      </c>
      <c r="E6">
        <f>AVERAGE(274, 248, 266, 236, 239)</f>
        <v>252.6</v>
      </c>
      <c r="F6">
        <f>SUM(274, 248, 266, 236, 239)</f>
        <v>1263</v>
      </c>
      <c r="G6">
        <v>334.37900000000002</v>
      </c>
      <c r="H6">
        <f>AVERAGE(G2:G6)</f>
        <v>402.31900000000007</v>
      </c>
      <c r="I6">
        <f>AVERAGE(D2:D6)</f>
        <v>63.2</v>
      </c>
      <c r="J6">
        <f>AVERAGE(F2:F6)</f>
        <v>1406.2</v>
      </c>
    </row>
    <row r="7" spans="2:10" x14ac:dyDescent="0.25">
      <c r="B7">
        <v>7</v>
      </c>
      <c r="C7">
        <f>AVERAGE(442.93, 429.158, 422.507, 443.743, 377.746)</f>
        <v>423.21679999999998</v>
      </c>
      <c r="D7">
        <f>12 +10+12+11+10</f>
        <v>55</v>
      </c>
      <c r="E7">
        <f>AVERAGE(280,236,270, 230, 258)</f>
        <v>254.8</v>
      </c>
      <c r="F7">
        <f>SUM(280,236,270, 230, 258)</f>
        <v>1274</v>
      </c>
      <c r="G7">
        <v>597.93100000000004</v>
      </c>
    </row>
    <row r="8" spans="2:10" x14ac:dyDescent="0.25">
      <c r="B8">
        <v>7</v>
      </c>
      <c r="C8">
        <f>AVERAGE(325.135, 288.304, 264.217, 305.691, 299.356)</f>
        <v>296.54059999999998</v>
      </c>
      <c r="D8">
        <f>8+16+14+10+11</f>
        <v>59</v>
      </c>
      <c r="E8">
        <f>AVERAGE(362, 330, 347, 328, 333)</f>
        <v>340</v>
      </c>
      <c r="F8">
        <f>SUM(362, 330, 347, 328, 333)</f>
        <v>1700</v>
      </c>
      <c r="G8">
        <v>414.48099999999999</v>
      </c>
    </row>
    <row r="9" spans="2:10" x14ac:dyDescent="0.25">
      <c r="B9">
        <v>7</v>
      </c>
      <c r="C9" s="3">
        <f>AVERAGE(217.771, 207.742, 242.461, 272.53, 264.562)</f>
        <v>241.01319999999996</v>
      </c>
      <c r="D9">
        <f>13+15+10+9+7</f>
        <v>54</v>
      </c>
      <c r="E9">
        <f>AVERAGE(373, 351, 331, 305, 317)</f>
        <v>335.4</v>
      </c>
      <c r="F9">
        <f>SUM(373, 351, 331, 305, 317)</f>
        <v>1677</v>
      </c>
      <c r="G9">
        <v>399.10700000000003</v>
      </c>
    </row>
    <row r="10" spans="2:10" x14ac:dyDescent="0.25">
      <c r="B10">
        <v>7</v>
      </c>
      <c r="C10">
        <f>AVERAGE(334.711, 360.482, 341.854, 347.15, 337.657)</f>
        <v>344.37080000000003</v>
      </c>
      <c r="D10">
        <f>SUM(11, 11, 14, 10, 15)</f>
        <v>61</v>
      </c>
      <c r="E10">
        <f>AVERAGE(376, 325, 328, 335, 342)</f>
        <v>341.2</v>
      </c>
      <c r="F10">
        <f>SUM(376, 325, 328, 335, 342)</f>
        <v>1706</v>
      </c>
      <c r="G10">
        <v>553.44500000000005</v>
      </c>
    </row>
    <row r="11" spans="2:10" x14ac:dyDescent="0.25">
      <c r="B11">
        <v>7</v>
      </c>
      <c r="C11">
        <f>AVERAGE(289.548, 303.364, 266.794, 307.272, 266.768 )</f>
        <v>286.74920000000003</v>
      </c>
      <c r="D11">
        <f>SUM(13, 6, 13, 11, 12)</f>
        <v>55</v>
      </c>
      <c r="E11">
        <f>AVERAGE(296, 241, 261, 242, 268)</f>
        <v>261.60000000000002</v>
      </c>
      <c r="F11">
        <f>SUM(296, 241, 261, 242, 268)</f>
        <v>1308</v>
      </c>
      <c r="G11">
        <v>460.20699999999999</v>
      </c>
      <c r="H11">
        <f>AVERAGE(G7:G11)</f>
        <v>485.03419999999994</v>
      </c>
      <c r="I11">
        <f>AVERAGE(D7:D11)</f>
        <v>56.8</v>
      </c>
      <c r="J11">
        <f>AVERAGE(F7:F11)</f>
        <v>1533</v>
      </c>
    </row>
    <row r="12" spans="2:10" x14ac:dyDescent="0.25">
      <c r="B12">
        <v>8</v>
      </c>
      <c r="C12">
        <f>AVERAGE(363.057,283.624, 309.923, 307.007, 289.471)</f>
        <v>310.6164</v>
      </c>
      <c r="D12">
        <f>SUM(8, 14, 12, 16, 11)</f>
        <v>61</v>
      </c>
      <c r="E12">
        <f>AVERAGE(333,332, 309, 311, 325)</f>
        <v>322</v>
      </c>
      <c r="F12">
        <f>SUM( 333,332, 309, 311, 325)</f>
        <v>1610</v>
      </c>
      <c r="G12">
        <v>511.88799999999998</v>
      </c>
    </row>
    <row r="13" spans="2:10" x14ac:dyDescent="0.25">
      <c r="B13">
        <v>8</v>
      </c>
      <c r="C13">
        <f>AVERAGE(241.948,  231.615, 278.934, 280.876, 206.883)</f>
        <v>248.05120000000002</v>
      </c>
      <c r="D13">
        <f>SUM(9, 12, 7, 9, 12)</f>
        <v>49</v>
      </c>
      <c r="E13">
        <f>AVERAGE(371, 326, 309, 297, 350)</f>
        <v>330.6</v>
      </c>
      <c r="F13">
        <f>SUM(371, 326, 309, 297, 350)</f>
        <v>1653</v>
      </c>
      <c r="G13">
        <v>416.00900000000001</v>
      </c>
    </row>
    <row r="14" spans="2:10" x14ac:dyDescent="0.25">
      <c r="B14">
        <v>8</v>
      </c>
      <c r="C14">
        <f>AVERAGE(346.719,330.95,301.247,310.106,294.098)</f>
        <v>316.62399999999997</v>
      </c>
      <c r="D14">
        <f>SUM(11, 10, 9, 15, 13)</f>
        <v>58</v>
      </c>
      <c r="E14">
        <f>AVERAGE(372,333, 317, 335, 330)</f>
        <v>337.4</v>
      </c>
      <c r="F14">
        <f>SUM(372,333, 317, 335, 330)</f>
        <v>1687</v>
      </c>
      <c r="G14">
        <v>572.83699999999999</v>
      </c>
    </row>
    <row r="15" spans="2:10" x14ac:dyDescent="0.25">
      <c r="B15">
        <v>8</v>
      </c>
      <c r="C15">
        <f>AVERAGE(283.317, 235.279, 265.381, 254.111, 293.575)</f>
        <v>266.33260000000001</v>
      </c>
      <c r="D15">
        <f>SUM(14, 7, 12, 11, 12)</f>
        <v>56</v>
      </c>
      <c r="E15">
        <f>AVERAGE(362, 340, 323, 340, 313)</f>
        <v>335.6</v>
      </c>
      <c r="F15">
        <f>SUM(362, 340, 323, 340, 313)</f>
        <v>1678</v>
      </c>
      <c r="G15">
        <v>453.40300000000002</v>
      </c>
      <c r="H15">
        <f>AVERAGE(G12:G15)</f>
        <v>488.53424999999999</v>
      </c>
      <c r="I15">
        <f>AVERAGE(D12:D15)</f>
        <v>56</v>
      </c>
      <c r="J15">
        <f>AVERAGE(F12:F15)</f>
        <v>1657</v>
      </c>
    </row>
    <row r="16" spans="2:10" x14ac:dyDescent="0.25">
      <c r="B16">
        <v>9</v>
      </c>
      <c r="D16">
        <f>8+16+14+7+10</f>
        <v>55</v>
      </c>
      <c r="E16" s="2">
        <f>AVERAGE(346, 333, 317, 330, 317)</f>
        <v>328.6</v>
      </c>
      <c r="F16" s="4">
        <f>SUM(346, 333, 317, 330, 317)</f>
        <v>1643</v>
      </c>
      <c r="G16">
        <f>(-1501847796498+1501848226447)/1000</f>
        <v>429.94900000000001</v>
      </c>
    </row>
    <row r="17" spans="2:10" x14ac:dyDescent="0.25">
      <c r="B17">
        <v>9</v>
      </c>
      <c r="C17">
        <f>AVERAGE(319.759, 330.087, 361.88, 276.612, 298.159)</f>
        <v>317.29939999999999</v>
      </c>
      <c r="D17">
        <f>11+9+11+14+13</f>
        <v>58</v>
      </c>
      <c r="E17">
        <f>AVERAGE(362, 344, 300, 340, 325)</f>
        <v>334.2</v>
      </c>
      <c r="F17">
        <f>SUM(362, 344, 300, 340, 325)</f>
        <v>1671</v>
      </c>
      <c r="G17">
        <v>527.52</v>
      </c>
    </row>
    <row r="18" spans="2:10" x14ac:dyDescent="0.25">
      <c r="B18">
        <v>9</v>
      </c>
      <c r="C18">
        <f>AVERAGE(277.223,248.177,253.641,233.482,252.593)</f>
        <v>253.0232</v>
      </c>
      <c r="D18">
        <f>9+6+11+13+13</f>
        <v>52</v>
      </c>
      <c r="E18">
        <f>AVERAGE(357, 300, 320, 337, 326)</f>
        <v>328</v>
      </c>
      <c r="F18">
        <f>SUM(357, 300, 320, 337, 326)</f>
        <v>1640</v>
      </c>
      <c r="G18">
        <v>455.04399999999998</v>
      </c>
    </row>
    <row r="19" spans="2:10" x14ac:dyDescent="0.25">
      <c r="B19">
        <v>9</v>
      </c>
      <c r="C19">
        <f>AVERAGE(310.62, 240.422, 259.693,291.313, 248.013)</f>
        <v>270.01220000000001</v>
      </c>
      <c r="D19">
        <f>10+13+9+7+16</f>
        <v>55</v>
      </c>
      <c r="E19">
        <f>AVERAGE(385, 341, 348, 320, 334)</f>
        <v>345.6</v>
      </c>
      <c r="F19">
        <f>SUM(385, 341, 348, 320, 334)</f>
        <v>1728</v>
      </c>
      <c r="G19">
        <v>503.73200000000003</v>
      </c>
      <c r="H19">
        <f>AVERAGE(G16:G19)</f>
        <v>479.06124999999997</v>
      </c>
      <c r="I19">
        <f>AVERAGE(D16:D19)</f>
        <v>55</v>
      </c>
      <c r="J19" s="4">
        <f>AVERAGE(F16:F19)</f>
        <v>1670.5</v>
      </c>
    </row>
  </sheetData>
  <sortState ref="B2:G19">
    <sortCondition ref="B2:B19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Federation University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Keogh</dc:creator>
  <cp:lastModifiedBy>Keogh</cp:lastModifiedBy>
  <dcterms:created xsi:type="dcterms:W3CDTF">2017-10-11T01:15:13Z</dcterms:created>
  <dcterms:modified xsi:type="dcterms:W3CDTF">2017-10-11T03:03:38Z</dcterms:modified>
</cp:coreProperties>
</file>