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Eduardo\OneDrive\Desarrollos\Freelance\Publicidades\WebPage\images\"/>
    </mc:Choice>
  </mc:AlternateContent>
  <bookViews>
    <workbookView xWindow="0" yWindow="0" windowWidth="20490" windowHeight="7755" activeTab="6"/>
  </bookViews>
  <sheets>
    <sheet name="EJERCICIO 1" sheetId="3" r:id="rId1"/>
    <sheet name="EJERCICIO 2" sheetId="4" r:id="rId2"/>
    <sheet name="EJERCICIO 3" sheetId="5" r:id="rId3"/>
    <sheet name="DATOS" sheetId="6" r:id="rId4"/>
    <sheet name="EJERCICIO 4" sheetId="7" r:id="rId5"/>
    <sheet name="EJERCICIO 5" sheetId="8" r:id="rId6"/>
    <sheet name="EJERCICIO 6" sheetId="9" r:id="rId7"/>
  </sheets>
  <calcPr calcId="152511"/>
</workbook>
</file>

<file path=xl/calcChain.xml><?xml version="1.0" encoding="utf-8"?>
<calcChain xmlns="http://schemas.openxmlformats.org/spreadsheetml/2006/main">
  <c r="K19" i="9" l="1"/>
  <c r="K18" i="9"/>
  <c r="K20" i="9"/>
  <c r="H18" i="9"/>
  <c r="H20" i="9"/>
  <c r="H21" i="9"/>
  <c r="H22" i="9"/>
  <c r="H23" i="9"/>
  <c r="H24" i="9"/>
  <c r="H25" i="9"/>
  <c r="H26" i="9"/>
  <c r="H27" i="9"/>
  <c r="H28" i="9"/>
  <c r="H29" i="9"/>
  <c r="H19" i="9"/>
  <c r="H4" i="9"/>
  <c r="H5" i="9"/>
  <c r="H6" i="9"/>
  <c r="H7" i="9"/>
  <c r="H8" i="9"/>
  <c r="H9" i="9"/>
  <c r="H10" i="9"/>
  <c r="H11" i="9"/>
  <c r="H12" i="9"/>
  <c r="H13" i="9"/>
  <c r="H14" i="9"/>
  <c r="H3" i="9"/>
  <c r="I3" i="9"/>
  <c r="L3" i="9"/>
  <c r="H19" i="8"/>
  <c r="H20" i="8"/>
  <c r="H21" i="8"/>
  <c r="H22" i="8"/>
  <c r="H18" i="8"/>
  <c r="G4" i="8"/>
  <c r="G5" i="8"/>
  <c r="G6" i="8"/>
  <c r="G7" i="8"/>
  <c r="G3" i="8"/>
  <c r="H8" i="7"/>
  <c r="H9" i="7"/>
  <c r="H10" i="7"/>
  <c r="H11" i="7"/>
  <c r="H12" i="7"/>
  <c r="H13" i="7"/>
  <c r="H14" i="7"/>
  <c r="H15" i="7"/>
  <c r="H16" i="7"/>
  <c r="H7" i="7"/>
  <c r="H6" i="7"/>
  <c r="H5" i="7"/>
  <c r="G6" i="7"/>
  <c r="G7" i="7"/>
  <c r="G8" i="7"/>
  <c r="G9" i="7"/>
  <c r="G10" i="7"/>
  <c r="G11" i="7"/>
  <c r="G12" i="7"/>
  <c r="G13" i="7"/>
  <c r="G14" i="7"/>
  <c r="G15" i="7"/>
  <c r="G16" i="7"/>
  <c r="G5" i="7"/>
  <c r="F6" i="7"/>
  <c r="F7" i="7"/>
  <c r="F8" i="7"/>
  <c r="F9" i="7"/>
  <c r="F10" i="7"/>
  <c r="F11" i="7"/>
  <c r="F12" i="7"/>
  <c r="F13" i="7"/>
  <c r="F14" i="7"/>
  <c r="F15" i="7"/>
  <c r="F16" i="7"/>
  <c r="F5" i="7"/>
  <c r="E6" i="7"/>
  <c r="E7" i="7"/>
  <c r="E8" i="7"/>
  <c r="E9" i="7"/>
  <c r="E10" i="7"/>
  <c r="E11" i="7"/>
  <c r="E12" i="7"/>
  <c r="E13" i="7"/>
  <c r="E14" i="7"/>
  <c r="E15" i="7"/>
  <c r="E16" i="7"/>
  <c r="E5" i="7"/>
  <c r="D6" i="7"/>
  <c r="D7" i="7"/>
  <c r="D8" i="7"/>
  <c r="D9" i="7"/>
  <c r="D10" i="7"/>
  <c r="D11" i="7"/>
  <c r="D12" i="7"/>
  <c r="D13" i="7"/>
  <c r="D14" i="7"/>
  <c r="D15" i="7"/>
  <c r="D16" i="7"/>
  <c r="D5" i="7"/>
  <c r="C6" i="7"/>
  <c r="C7" i="7"/>
  <c r="C8" i="7"/>
  <c r="C9" i="7"/>
  <c r="C10" i="7"/>
  <c r="C11" i="7"/>
  <c r="C12" i="7"/>
  <c r="C13" i="7"/>
  <c r="C14" i="7"/>
  <c r="C15" i="7"/>
  <c r="C16" i="7"/>
  <c r="C5" i="7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6" i="5"/>
  <c r="D7" i="5"/>
  <c r="D5" i="5"/>
  <c r="F5" i="4"/>
  <c r="F6" i="4"/>
  <c r="F7" i="4"/>
  <c r="F8" i="4"/>
  <c r="F9" i="4"/>
  <c r="F10" i="4"/>
  <c r="F11" i="4"/>
  <c r="F4" i="4"/>
  <c r="E15" i="3"/>
  <c r="E13" i="3"/>
  <c r="E12" i="3"/>
  <c r="E11" i="3"/>
  <c r="E10" i="3"/>
  <c r="E9" i="3"/>
  <c r="E8" i="3"/>
  <c r="E7" i="3"/>
  <c r="E6" i="3"/>
  <c r="E5" i="3"/>
  <c r="E14" i="3"/>
  <c r="E4" i="3"/>
  <c r="J4" i="3" l="1"/>
  <c r="E5" i="4" l="1"/>
  <c r="E6" i="4"/>
  <c r="E7" i="4"/>
  <c r="E8" i="4"/>
  <c r="E9" i="4"/>
  <c r="E10" i="4"/>
  <c r="E11" i="4"/>
  <c r="E4" i="4"/>
</calcChain>
</file>

<file path=xl/sharedStrings.xml><?xml version="1.0" encoding="utf-8"?>
<sst xmlns="http://schemas.openxmlformats.org/spreadsheetml/2006/main" count="326" uniqueCount="147">
  <si>
    <t>NOMBRE</t>
  </si>
  <si>
    <t>LETRA "A"</t>
  </si>
  <si>
    <t>LETRA "B"</t>
  </si>
  <si>
    <t>CONDICION</t>
  </si>
  <si>
    <t>A &gt; B</t>
  </si>
  <si>
    <t>A &lt; B</t>
  </si>
  <si>
    <t>A = B</t>
  </si>
  <si>
    <t>A &gt;= B</t>
  </si>
  <si>
    <t>A &lt;= B</t>
  </si>
  <si>
    <t>Pera</t>
  </si>
  <si>
    <t>Manzana</t>
  </si>
  <si>
    <t>A &lt; &gt; B</t>
  </si>
  <si>
    <t>Playa</t>
  </si>
  <si>
    <t>Campo</t>
  </si>
  <si>
    <t>RESULTADO</t>
  </si>
  <si>
    <t>VERDADERO &lt;&gt; FALSO</t>
  </si>
  <si>
    <t>Nombres</t>
  </si>
  <si>
    <t>Prueba 1</t>
  </si>
  <si>
    <t>Prueba 2</t>
  </si>
  <si>
    <t>Promedio</t>
  </si>
  <si>
    <t>Alquinta, Gricely</t>
  </si>
  <si>
    <t>Arteaga, Cyntia</t>
  </si>
  <si>
    <t>Barra, Andrea</t>
  </si>
  <si>
    <t>Burgos, Andrés</t>
  </si>
  <si>
    <t>Catalán, Jimena</t>
  </si>
  <si>
    <t>Durán, Felipe</t>
  </si>
  <si>
    <t>Gómez, Rosario</t>
  </si>
  <si>
    <t>Miranda, Ana</t>
  </si>
  <si>
    <t xml:space="preserve">Situación </t>
  </si>
  <si>
    <t>PROMEDIO &lt;&gt; FUNCIÓN SI</t>
  </si>
  <si>
    <t xml:space="preserve">Valor paseo fin de año </t>
  </si>
  <si>
    <t>N° Acompañantes</t>
  </si>
  <si>
    <t>Valor paseo</t>
  </si>
  <si>
    <t>Mora, Enrique</t>
  </si>
  <si>
    <t>Olivarí, Teresa</t>
  </si>
  <si>
    <t>Pérez, Fernando</t>
  </si>
  <si>
    <t>Pizarro, Marcos</t>
  </si>
  <si>
    <t>Rojas, Jorge</t>
  </si>
  <si>
    <t>Soto, Nicolás</t>
  </si>
  <si>
    <t>Tapia, Camina</t>
  </si>
  <si>
    <t>Vargas, Sofía</t>
  </si>
  <si>
    <t>Zapata, Juan</t>
  </si>
  <si>
    <t>PLANILLA DE REMUNERACIONES</t>
  </si>
  <si>
    <t>RUT</t>
  </si>
  <si>
    <t>SEXO</t>
  </si>
  <si>
    <t>ARP</t>
  </si>
  <si>
    <t>NOMBRES ARP</t>
  </si>
  <si>
    <t>%</t>
  </si>
  <si>
    <t>11.111.111-1</t>
  </si>
  <si>
    <t>CARLOS TAPIA UGARTE</t>
  </si>
  <si>
    <t>MASCULINO</t>
  </si>
  <si>
    <t>CUPRUM</t>
  </si>
  <si>
    <t>CAPITAL</t>
  </si>
  <si>
    <t>11.111.111-2</t>
  </si>
  <si>
    <t>SERGIO SILVA PINEDA</t>
  </si>
  <si>
    <t>HABITAT</t>
  </si>
  <si>
    <t>11.111.111-3</t>
  </si>
  <si>
    <t>JOSE VENEGAS FRIAS</t>
  </si>
  <si>
    <t>MAGISTER</t>
  </si>
  <si>
    <t>11.111.111-4</t>
  </si>
  <si>
    <t>ROSA SOTO GONZALEZ</t>
  </si>
  <si>
    <t>FEMENINO</t>
  </si>
  <si>
    <t>PLANVITAL</t>
  </si>
  <si>
    <t>11.111.111-5</t>
  </si>
  <si>
    <t>CARMEN DUARTE RIOS</t>
  </si>
  <si>
    <t>PROVIDA</t>
  </si>
  <si>
    <t>11.111.111-6</t>
  </si>
  <si>
    <t>RODRIGO PRIETO LOBOS</t>
  </si>
  <si>
    <t>SANTA MARIA</t>
  </si>
  <si>
    <t>11.111.111-7</t>
  </si>
  <si>
    <t>JIMENA CAROCA TORRES</t>
  </si>
  <si>
    <t>BANSANDER</t>
  </si>
  <si>
    <t>11.111.111-8</t>
  </si>
  <si>
    <t>EMILIO GARRIDO TORO</t>
  </si>
  <si>
    <t>11.111.111-9</t>
  </si>
  <si>
    <t>EDUARDO RIVEROS ARANEDA</t>
  </si>
  <si>
    <t>11.111.112-1</t>
  </si>
  <si>
    <t>LISET FERNANDEZ ULLOA</t>
  </si>
  <si>
    <t>11.111.112-2</t>
  </si>
  <si>
    <t>CECILIA QUIROGA RETAMAL</t>
  </si>
  <si>
    <t>11.111.112-3</t>
  </si>
  <si>
    <t>NOMBRE AFP</t>
  </si>
  <si>
    <t>SUELDO
BASE</t>
  </si>
  <si>
    <t>% ARP</t>
  </si>
  <si>
    <t>TOTAL</t>
  </si>
  <si>
    <t>NOMBRES AFP</t>
  </si>
  <si>
    <t>SUELDO
IMPONIBLE</t>
  </si>
  <si>
    <t>Contar.si</t>
  </si>
  <si>
    <t>ALFREDO BURGOS CACERES</t>
  </si>
  <si>
    <t>% AFP</t>
  </si>
  <si>
    <t>Sumar.si</t>
  </si>
  <si>
    <t>Mes</t>
  </si>
  <si>
    <t>Obra</t>
  </si>
  <si>
    <t>Concepto</t>
  </si>
  <si>
    <t>Valor</t>
  </si>
  <si>
    <t>Abril</t>
  </si>
  <si>
    <t>Brasil 678</t>
  </si>
  <si>
    <t>Gasfitería</t>
  </si>
  <si>
    <t>Marzo</t>
  </si>
  <si>
    <t>Gran Avenida 378</t>
  </si>
  <si>
    <t>San Ignacio 1041</t>
  </si>
  <si>
    <t>Febrero</t>
  </si>
  <si>
    <t>Pintura</t>
  </si>
  <si>
    <t>Electricidad</t>
  </si>
  <si>
    <t>Enero</t>
  </si>
  <si>
    <t>Junio</t>
  </si>
  <si>
    <t>Mayo</t>
  </si>
  <si>
    <t>Mes Maximo Ventas</t>
  </si>
  <si>
    <t>Promedio x meses</t>
  </si>
  <si>
    <t>Total en Ventas</t>
  </si>
  <si>
    <t>Concepto + Vendido</t>
  </si>
  <si>
    <t>Promedio General Año</t>
  </si>
  <si>
    <t>CARLOS</t>
  </si>
  <si>
    <t>SERGIO</t>
  </si>
  <si>
    <t>JOSE</t>
  </si>
  <si>
    <t>ROSA</t>
  </si>
  <si>
    <t>CARMEN</t>
  </si>
  <si>
    <t>RODRIGO</t>
  </si>
  <si>
    <t>JIMENA</t>
  </si>
  <si>
    <t>EMILIO</t>
  </si>
  <si>
    <t>EDUARDO</t>
  </si>
  <si>
    <t>LISET</t>
  </si>
  <si>
    <t>CECILIA</t>
  </si>
  <si>
    <t>ALFREDO</t>
  </si>
  <si>
    <t>APELLIDOS</t>
  </si>
  <si>
    <t>TAPIA UGARTE</t>
  </si>
  <si>
    <t>SILVA PINEDA</t>
  </si>
  <si>
    <t>VENEGAS FRIAS</t>
  </si>
  <si>
    <t>SOTO GONZALEZ</t>
  </si>
  <si>
    <t>DUARTE RIOS</t>
  </si>
  <si>
    <t>PRIETO LOBOS</t>
  </si>
  <si>
    <t>CAROCA TORRES</t>
  </si>
  <si>
    <t>GARRIDO TORO</t>
  </si>
  <si>
    <t>RIVEROS ARANEDA</t>
  </si>
  <si>
    <t>FERNANDEZ ULLOA</t>
  </si>
  <si>
    <t>QUIROGA RETAMAL</t>
  </si>
  <si>
    <t>BURGOS CECERES</t>
  </si>
  <si>
    <t>NOMBRE Y APELLIDOS</t>
  </si>
  <si>
    <t>SUELDO BASE</t>
  </si>
  <si>
    <t>Julio</t>
  </si>
  <si>
    <t>Agosto</t>
  </si>
  <si>
    <t>Septiembre</t>
  </si>
  <si>
    <t>Octubre</t>
  </si>
  <si>
    <t>Noviembre</t>
  </si>
  <si>
    <t>Diciembre</t>
  </si>
  <si>
    <t>Total ventas x Meses</t>
  </si>
  <si>
    <t>Concepto mas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</si>
</sst>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\ _P_t_s_-;\-* #,##0.00\ _P_t_s_-;_-* &quot;-&quot;??\ _P_t_s_-;_-@_-"/>
    <numFmt numFmtId="165" formatCode="&quot;$&quot;\ #,##0"/>
    <numFmt numFmtId="166" formatCode="_-* #,##0.00\ [$€]_-;\-* #,##0.00\ [$€]_-;_-* &quot;-&quot;??\ [$€]_-;_-@_-"/>
    <numFmt numFmtId="167" formatCode="_-* #,##0.00\ _p_t_a_-;\-* #,##0.00\ _p_t_a_-;_-* &quot;-&quot;??\ _p_t_a_-;_-@_-"/>
    <numFmt numFmtId="168" formatCode="0.0%"/>
    <numFmt numFmtId="169" formatCode="&quot;$&quot;\ #,##0;[Red]\-&quot;$&quot;\ #,##0"/>
    <numFmt numFmtId="170" formatCode="_-&quot;$&quot;\ * #,##0_-;\-&quot;$&quot;\ * #,##0_-;_-&quot;$&quot;\ * &quot;-&quot;_-;_-@_-"/>
    <numFmt numFmtId="171" formatCode="_-* #,##0_-;\-* #,##0_-;_-* &quot;-&quot;_-;_-@_-"/>
    <numFmt numFmtId="172" formatCode="_-* #,##0.00_-;\-* #,##0.00_-;_-* &quot;-&quot;??_-;_-@_-"/>
    <numFmt numFmtId="177" formatCode="[$$-240A]#,##0"/>
    <numFmt numFmtId="178" formatCode="[$$-240A]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8">
    <xf numFmtId="0" fontId="0" fillId="0" borderId="0"/>
    <xf numFmtId="0" fontId="2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0" applyNumberFormat="0" applyBorder="0" applyAlignment="0" applyProtection="0"/>
    <xf numFmtId="0" fontId="10" fillId="16" borderId="1" applyNumberFormat="0" applyAlignment="0" applyProtection="0"/>
    <xf numFmtId="0" fontId="11" fillId="17" borderId="2" applyNumberFormat="0" applyAlignment="0" applyProtection="0"/>
    <xf numFmtId="0" fontId="12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21" borderId="0" applyNumberFormat="0" applyBorder="0" applyAlignment="0" applyProtection="0"/>
    <xf numFmtId="0" fontId="14" fillId="7" borderId="1" applyNumberFormat="0" applyAlignment="0" applyProtection="0"/>
    <xf numFmtId="166" fontId="3" fillId="0" borderId="0" applyFont="0" applyFill="0" applyBorder="0" applyAlignment="0" applyProtection="0"/>
    <xf numFmtId="0" fontId="15" fillId="3" borderId="0" applyNumberFormat="0" applyBorder="0" applyAlignment="0" applyProtection="0"/>
    <xf numFmtId="164" fontId="3" fillId="0" borderId="0" applyFont="0" applyFill="0" applyBorder="0" applyAlignment="0" applyProtection="0"/>
    <xf numFmtId="0" fontId="16" fillId="22" borderId="0" applyNumberFormat="0" applyBorder="0" applyAlignment="0" applyProtection="0"/>
    <xf numFmtId="0" fontId="3" fillId="23" borderId="4" applyNumberFormat="0" applyFont="0" applyAlignment="0" applyProtection="0"/>
    <xf numFmtId="0" fontId="17" fillId="16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13" fillId="0" borderId="8" applyNumberFormat="0" applyFill="0" applyAlignment="0" applyProtection="0"/>
    <xf numFmtId="0" fontId="23" fillId="0" borderId="9" applyNumberFormat="0" applyFill="0" applyAlignment="0" applyProtection="0"/>
    <xf numFmtId="0" fontId="3" fillId="0" borderId="0"/>
    <xf numFmtId="9" fontId="7" fillId="0" borderId="0" applyFont="0" applyFill="0" applyBorder="0" applyAlignment="0" applyProtection="0"/>
    <xf numFmtId="0" fontId="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16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32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32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27" fillId="0" borderId="33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3" fontId="27" fillId="0" borderId="35" xfId="0" applyNumberFormat="1" applyFont="1" applyBorder="1" applyAlignment="1">
      <alignment horizontal="center" vertical="center" wrapText="1"/>
    </xf>
    <xf numFmtId="3" fontId="27" fillId="0" borderId="28" xfId="0" applyNumberFormat="1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3" fontId="27" fillId="0" borderId="37" xfId="0" applyNumberFormat="1" applyFont="1" applyBorder="1" applyAlignment="1">
      <alignment horizontal="center" vertical="center" wrapText="1"/>
    </xf>
    <xf numFmtId="3" fontId="27" fillId="0" borderId="31" xfId="0" applyNumberFormat="1" applyFont="1" applyBorder="1" applyAlignment="1">
      <alignment horizontal="center" vertical="center" wrapText="1"/>
    </xf>
    <xf numFmtId="9" fontId="27" fillId="0" borderId="36" xfId="0" applyNumberFormat="1" applyFont="1" applyBorder="1" applyAlignment="1">
      <alignment horizontal="center" vertical="center" wrapText="1"/>
    </xf>
    <xf numFmtId="9" fontId="27" fillId="0" borderId="25" xfId="0" applyNumberFormat="1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0" fontId="0" fillId="0" borderId="26" xfId="0" applyBorder="1"/>
    <xf numFmtId="0" fontId="26" fillId="0" borderId="26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42" xfId="0" applyFont="1" applyBorder="1" applyAlignment="1">
      <alignment vertical="center"/>
    </xf>
    <xf numFmtId="0" fontId="25" fillId="0" borderId="28" xfId="0" applyFont="1" applyBorder="1" applyAlignment="1">
      <alignment horizontal="center" vertical="center"/>
    </xf>
    <xf numFmtId="0" fontId="25" fillId="0" borderId="28" xfId="0" applyNumberFormat="1" applyFont="1" applyBorder="1" applyAlignment="1">
      <alignment horizontal="center" vertical="center"/>
    </xf>
    <xf numFmtId="0" fontId="4" fillId="24" borderId="19" xfId="45" applyFont="1" applyFill="1" applyBorder="1" applyAlignment="1">
      <alignment horizontal="center"/>
    </xf>
    <xf numFmtId="0" fontId="4" fillId="24" borderId="20" xfId="45" applyFont="1" applyFill="1" applyBorder="1" applyAlignment="1">
      <alignment horizontal="center" wrapText="1"/>
    </xf>
    <xf numFmtId="0" fontId="4" fillId="24" borderId="20" xfId="45" applyFont="1" applyFill="1" applyBorder="1" applyAlignment="1">
      <alignment horizontal="center"/>
    </xf>
    <xf numFmtId="0" fontId="3" fillId="0" borderId="29" xfId="45" applyBorder="1"/>
    <xf numFmtId="0" fontId="3" fillId="0" borderId="12" xfId="45" applyBorder="1"/>
    <xf numFmtId="0" fontId="3" fillId="0" borderId="17" xfId="45" applyBorder="1"/>
    <xf numFmtId="0" fontId="3" fillId="0" borderId="16" xfId="45" applyBorder="1"/>
    <xf numFmtId="0" fontId="3" fillId="0" borderId="10" xfId="45" applyBorder="1"/>
    <xf numFmtId="0" fontId="3" fillId="0" borderId="0" xfId="45"/>
    <xf numFmtId="0" fontId="6" fillId="0" borderId="0" xfId="45" applyFont="1" applyFill="1" applyBorder="1" applyProtection="1">
      <protection hidden="1"/>
    </xf>
    <xf numFmtId="0" fontId="5" fillId="0" borderId="13" xfId="45" applyFont="1" applyFill="1" applyBorder="1" applyProtection="1">
      <protection hidden="1"/>
    </xf>
    <xf numFmtId="0" fontId="5" fillId="0" borderId="14" xfId="45" applyFont="1" applyFill="1" applyBorder="1" applyProtection="1">
      <protection hidden="1"/>
    </xf>
    <xf numFmtId="0" fontId="5" fillId="0" borderId="15" xfId="45" applyFont="1" applyFill="1" applyBorder="1" applyProtection="1">
      <protection hidden="1"/>
    </xf>
    <xf numFmtId="0" fontId="6" fillId="0" borderId="16" xfId="45" applyFont="1" applyFill="1" applyBorder="1" applyProtection="1">
      <protection hidden="1"/>
    </xf>
    <xf numFmtId="0" fontId="6" fillId="0" borderId="17" xfId="45" applyFont="1" applyFill="1" applyBorder="1" applyProtection="1">
      <protection hidden="1"/>
    </xf>
    <xf numFmtId="0" fontId="5" fillId="0" borderId="10" xfId="45" applyFont="1" applyFill="1" applyBorder="1" applyAlignment="1" applyProtection="1">
      <alignment horizontal="center"/>
      <protection locked="0"/>
    </xf>
    <xf numFmtId="0" fontId="5" fillId="0" borderId="12" xfId="45" applyFont="1" applyFill="1" applyBorder="1" applyAlignment="1" applyProtection="1">
      <alignment horizontal="center"/>
      <protection locked="0"/>
    </xf>
    <xf numFmtId="0" fontId="4" fillId="27" borderId="19" xfId="45" applyFont="1" applyFill="1" applyBorder="1" applyAlignment="1">
      <alignment horizontal="center"/>
    </xf>
    <xf numFmtId="0" fontId="3" fillId="27" borderId="21" xfId="45" applyFont="1" applyFill="1" applyBorder="1" applyAlignment="1">
      <alignment horizontal="center"/>
    </xf>
    <xf numFmtId="0" fontId="1" fillId="0" borderId="13" xfId="47" applyBorder="1"/>
    <xf numFmtId="168" fontId="3" fillId="0" borderId="15" xfId="46" applyNumberFormat="1" applyFont="1" applyBorder="1"/>
    <xf numFmtId="0" fontId="1" fillId="0" borderId="16" xfId="47" applyBorder="1"/>
    <xf numFmtId="168" fontId="3" fillId="0" borderId="11" xfId="46" applyNumberFormat="1" applyFont="1" applyBorder="1"/>
    <xf numFmtId="0" fontId="1" fillId="0" borderId="17" xfId="47" applyBorder="1"/>
    <xf numFmtId="168" fontId="3" fillId="0" borderId="18" xfId="46" applyNumberFormat="1" applyFont="1" applyBorder="1"/>
    <xf numFmtId="0" fontId="3" fillId="0" borderId="0" xfId="45"/>
    <xf numFmtId="0" fontId="3" fillId="0" borderId="10" xfId="45" applyBorder="1"/>
    <xf numFmtId="0" fontId="3" fillId="0" borderId="16" xfId="45" applyBorder="1"/>
    <xf numFmtId="0" fontId="3" fillId="0" borderId="17" xfId="45" applyBorder="1"/>
    <xf numFmtId="0" fontId="4" fillId="24" borderId="20" xfId="45" applyFont="1" applyFill="1" applyBorder="1" applyAlignment="1">
      <alignment horizontal="center"/>
    </xf>
    <xf numFmtId="0" fontId="4" fillId="24" borderId="20" xfId="45" applyFont="1" applyFill="1" applyBorder="1" applyAlignment="1">
      <alignment horizontal="center" wrapText="1"/>
    </xf>
    <xf numFmtId="165" fontId="3" fillId="0" borderId="10" xfId="45" applyNumberFormat="1" applyBorder="1"/>
    <xf numFmtId="165" fontId="3" fillId="0" borderId="12" xfId="45" applyNumberFormat="1" applyBorder="1"/>
    <xf numFmtId="10" fontId="3" fillId="0" borderId="11" xfId="45" applyNumberFormat="1" applyBorder="1"/>
    <xf numFmtId="0" fontId="31" fillId="24" borderId="30" xfId="45" applyFont="1" applyFill="1" applyBorder="1" applyAlignment="1">
      <alignment horizontal="centerContinuous"/>
    </xf>
    <xf numFmtId="0" fontId="31" fillId="24" borderId="32" xfId="45" applyFont="1" applyFill="1" applyBorder="1" applyAlignment="1">
      <alignment horizontal="centerContinuous"/>
    </xf>
    <xf numFmtId="0" fontId="31" fillId="24" borderId="31" xfId="45" applyFont="1" applyFill="1" applyBorder="1" applyAlignment="1">
      <alignment horizontal="centerContinuous"/>
    </xf>
    <xf numFmtId="0" fontId="4" fillId="0" borderId="26" xfId="45" applyFont="1" applyFill="1" applyBorder="1" applyAlignment="1">
      <alignment horizontal="center" vertical="center" wrapText="1"/>
    </xf>
    <xf numFmtId="0" fontId="4" fillId="0" borderId="13" xfId="45" applyFont="1" applyBorder="1" applyAlignment="1">
      <alignment horizontal="center" vertical="center"/>
    </xf>
    <xf numFmtId="0" fontId="4" fillId="0" borderId="14" xfId="45" applyFont="1" applyBorder="1" applyAlignment="1">
      <alignment horizontal="center" vertical="center"/>
    </xf>
    <xf numFmtId="0" fontId="4" fillId="0" borderId="14" xfId="45" applyFont="1" applyBorder="1" applyAlignment="1">
      <alignment horizontal="center" vertical="center" wrapText="1"/>
    </xf>
    <xf numFmtId="0" fontId="4" fillId="0" borderId="15" xfId="45" applyFont="1" applyBorder="1" applyAlignment="1">
      <alignment horizontal="center" vertical="center" wrapText="1"/>
    </xf>
    <xf numFmtId="0" fontId="3" fillId="0" borderId="0" xfId="45"/>
    <xf numFmtId="0" fontId="3" fillId="0" borderId="0" xfId="45" applyAlignment="1">
      <alignment vertical="top" wrapText="1"/>
    </xf>
    <xf numFmtId="0" fontId="3" fillId="0" borderId="29" xfId="45" applyBorder="1"/>
    <xf numFmtId="0" fontId="4" fillId="27" borderId="19" xfId="45" applyFont="1" applyFill="1" applyBorder="1" applyAlignment="1">
      <alignment horizontal="center" vertical="center"/>
    </xf>
    <xf numFmtId="0" fontId="4" fillId="27" borderId="21" xfId="45" applyFont="1" applyFill="1" applyBorder="1" applyAlignment="1">
      <alignment horizontal="center" vertical="center"/>
    </xf>
    <xf numFmtId="0" fontId="3" fillId="0" borderId="0" xfId="45" applyAlignment="1">
      <alignment vertical="center"/>
    </xf>
    <xf numFmtId="0" fontId="1" fillId="0" borderId="13" xfId="47" applyBorder="1" applyAlignment="1">
      <alignment vertical="center"/>
    </xf>
    <xf numFmtId="168" fontId="3" fillId="0" borderId="15" xfId="46" applyNumberFormat="1" applyFont="1" applyBorder="1" applyAlignment="1">
      <alignment horizontal="center" vertical="center"/>
    </xf>
    <xf numFmtId="0" fontId="1" fillId="0" borderId="16" xfId="47" applyBorder="1" applyAlignment="1">
      <alignment vertical="center"/>
    </xf>
    <xf numFmtId="168" fontId="3" fillId="0" borderId="11" xfId="46" applyNumberFormat="1" applyFont="1" applyBorder="1" applyAlignment="1">
      <alignment horizontal="center" vertical="center"/>
    </xf>
    <xf numFmtId="0" fontId="1" fillId="0" borderId="17" xfId="47" applyBorder="1" applyAlignment="1">
      <alignment vertical="center"/>
    </xf>
    <xf numFmtId="168" fontId="3" fillId="0" borderId="18" xfId="46" applyNumberFormat="1" applyFont="1" applyBorder="1" applyAlignment="1">
      <alignment horizontal="center" vertical="center"/>
    </xf>
    <xf numFmtId="0" fontId="3" fillId="0" borderId="0" xfId="45"/>
    <xf numFmtId="165" fontId="3" fillId="0" borderId="12" xfId="45" applyNumberFormat="1" applyBorder="1"/>
    <xf numFmtId="0" fontId="3" fillId="0" borderId="12" xfId="45" applyBorder="1"/>
    <xf numFmtId="165" fontId="3" fillId="0" borderId="10" xfId="45" applyNumberFormat="1" applyBorder="1"/>
    <xf numFmtId="0" fontId="3" fillId="0" borderId="10" xfId="45" applyBorder="1"/>
    <xf numFmtId="0" fontId="3" fillId="0" borderId="15" xfId="45" applyBorder="1"/>
    <xf numFmtId="0" fontId="4" fillId="0" borderId="14" xfId="45" applyFont="1" applyBorder="1" applyAlignment="1">
      <alignment horizontal="center" vertical="center" wrapText="1"/>
    </xf>
    <xf numFmtId="0" fontId="4" fillId="0" borderId="26" xfId="45" applyFont="1" applyFill="1" applyBorder="1" applyAlignment="1">
      <alignment horizontal="center" vertical="center" wrapText="1"/>
    </xf>
    <xf numFmtId="0" fontId="1" fillId="0" borderId="27" xfId="66" applyFont="1" applyBorder="1"/>
    <xf numFmtId="0" fontId="1" fillId="0" borderId="16" xfId="66" applyFont="1" applyBorder="1"/>
    <xf numFmtId="0" fontId="1" fillId="0" borderId="17" xfId="66" applyFont="1" applyBorder="1"/>
    <xf numFmtId="0" fontId="3" fillId="0" borderId="0" xfId="66"/>
    <xf numFmtId="10" fontId="3" fillId="0" borderId="12" xfId="66" applyNumberFormat="1" applyBorder="1"/>
    <xf numFmtId="165" fontId="3" fillId="0" borderId="12" xfId="66" applyNumberFormat="1" applyBorder="1"/>
    <xf numFmtId="0" fontId="3" fillId="0" borderId="12" xfId="66" applyBorder="1"/>
    <xf numFmtId="10" fontId="3" fillId="0" borderId="10" xfId="66" applyNumberFormat="1" applyBorder="1"/>
    <xf numFmtId="165" fontId="3" fillId="0" borderId="10" xfId="66" applyNumberFormat="1" applyBorder="1"/>
    <xf numFmtId="0" fontId="3" fillId="0" borderId="10" xfId="66" applyBorder="1"/>
    <xf numFmtId="0" fontId="3" fillId="0" borderId="15" xfId="66" applyBorder="1"/>
    <xf numFmtId="0" fontId="4" fillId="0" borderId="15" xfId="66" applyFont="1" applyFill="1" applyBorder="1" applyAlignment="1">
      <alignment horizontal="center" vertical="center" wrapText="1"/>
    </xf>
    <xf numFmtId="0" fontId="4" fillId="0" borderId="14" xfId="66" applyFont="1" applyBorder="1" applyAlignment="1">
      <alignment horizontal="center" vertical="center" wrapText="1"/>
    </xf>
    <xf numFmtId="0" fontId="4" fillId="0" borderId="26" xfId="66" applyFont="1" applyFill="1" applyBorder="1" applyAlignment="1">
      <alignment horizontal="center" vertical="center" wrapText="1"/>
    </xf>
    <xf numFmtId="0" fontId="1" fillId="0" borderId="27" xfId="66" applyFont="1" applyBorder="1"/>
    <xf numFmtId="0" fontId="1" fillId="0" borderId="16" xfId="66" applyFont="1" applyBorder="1"/>
    <xf numFmtId="0" fontId="1" fillId="0" borderId="17" xfId="66" applyFont="1" applyBorder="1"/>
    <xf numFmtId="0" fontId="31" fillId="0" borderId="26" xfId="66" applyFont="1" applyBorder="1" applyAlignment="1">
      <alignment horizontal="center" vertical="center"/>
    </xf>
    <xf numFmtId="0" fontId="31" fillId="0" borderId="26" xfId="66" applyFont="1" applyFill="1" applyBorder="1" applyAlignment="1">
      <alignment horizontal="center" vertical="center"/>
    </xf>
    <xf numFmtId="0" fontId="31" fillId="0" borderId="22" xfId="66" applyFont="1" applyBorder="1" applyAlignment="1">
      <alignment horizontal="center" vertical="center"/>
    </xf>
    <xf numFmtId="0" fontId="31" fillId="0" borderId="23" xfId="66" applyFont="1" applyBorder="1" applyAlignment="1">
      <alignment horizontal="center" vertical="center"/>
    </xf>
    <xf numFmtId="0" fontId="32" fillId="0" borderId="48" xfId="66" applyFont="1" applyBorder="1"/>
    <xf numFmtId="0" fontId="32" fillId="0" borderId="47" xfId="66" applyFont="1" applyBorder="1"/>
    <xf numFmtId="0" fontId="32" fillId="0" borderId="45" xfId="66" applyFont="1" applyBorder="1"/>
    <xf numFmtId="170" fontId="32" fillId="0" borderId="43" xfId="66" applyNumberFormat="1" applyFont="1" applyBorder="1"/>
    <xf numFmtId="170" fontId="32" fillId="0" borderId="46" xfId="66" applyNumberFormat="1" applyFont="1" applyBorder="1"/>
    <xf numFmtId="170" fontId="32" fillId="0" borderId="44" xfId="66" applyNumberFormat="1" applyFont="1" applyBorder="1"/>
    <xf numFmtId="0" fontId="5" fillId="0" borderId="11" xfId="45" applyFont="1" applyFill="1" applyBorder="1" applyAlignment="1" applyProtection="1">
      <alignment horizontal="right"/>
      <protection locked="0"/>
    </xf>
    <xf numFmtId="0" fontId="30" fillId="26" borderId="30" xfId="0" applyFont="1" applyFill="1" applyBorder="1" applyAlignment="1">
      <alignment horizontal="center"/>
    </xf>
    <xf numFmtId="0" fontId="30" fillId="26" borderId="32" xfId="0" applyFont="1" applyFill="1" applyBorder="1" applyAlignment="1">
      <alignment horizontal="center"/>
    </xf>
    <xf numFmtId="0" fontId="30" fillId="26" borderId="31" xfId="0" applyFont="1" applyFill="1" applyBorder="1" applyAlignment="1">
      <alignment horizontal="center"/>
    </xf>
    <xf numFmtId="0" fontId="29" fillId="0" borderId="30" xfId="0" applyFont="1" applyBorder="1" applyAlignment="1">
      <alignment horizontal="center"/>
    </xf>
    <xf numFmtId="0" fontId="29" fillId="0" borderId="32" xfId="0" applyFont="1" applyBorder="1" applyAlignment="1">
      <alignment horizontal="center"/>
    </xf>
    <xf numFmtId="0" fontId="29" fillId="0" borderId="31" xfId="0" applyFont="1" applyBorder="1" applyAlignment="1">
      <alignment horizontal="center"/>
    </xf>
    <xf numFmtId="0" fontId="5" fillId="0" borderId="30" xfId="45" applyFont="1" applyBorder="1" applyAlignment="1" applyProtection="1">
      <alignment horizontal="center"/>
      <protection hidden="1"/>
    </xf>
    <xf numFmtId="0" fontId="5" fillId="0" borderId="32" xfId="45" applyFont="1" applyBorder="1" applyAlignment="1" applyProtection="1">
      <alignment horizontal="center"/>
      <protection hidden="1"/>
    </xf>
    <xf numFmtId="0" fontId="5" fillId="0" borderId="31" xfId="45" applyFont="1" applyBorder="1" applyAlignment="1" applyProtection="1">
      <alignment horizontal="center"/>
      <protection hidden="1"/>
    </xf>
    <xf numFmtId="0" fontId="31" fillId="24" borderId="24" xfId="45" applyFont="1" applyFill="1" applyBorder="1" applyAlignment="1">
      <alignment horizontal="center"/>
    </xf>
    <xf numFmtId="0" fontId="31" fillId="24" borderId="0" xfId="45" applyFont="1" applyFill="1" applyBorder="1" applyAlignment="1">
      <alignment horizontal="center"/>
    </xf>
    <xf numFmtId="0" fontId="24" fillId="28" borderId="22" xfId="45" applyFont="1" applyFill="1" applyBorder="1" applyAlignment="1">
      <alignment horizontal="center" vertical="center"/>
    </xf>
    <xf numFmtId="0" fontId="24" fillId="28" borderId="41" xfId="45" applyFont="1" applyFill="1" applyBorder="1" applyAlignment="1">
      <alignment horizontal="center" vertical="center"/>
    </xf>
    <xf numFmtId="0" fontId="24" fillId="28" borderId="42" xfId="45" applyFont="1" applyFill="1" applyBorder="1" applyAlignment="1">
      <alignment horizontal="center" vertical="center"/>
    </xf>
    <xf numFmtId="10" fontId="3" fillId="25" borderId="22" xfId="45" applyNumberFormat="1" applyFill="1" applyBorder="1" applyAlignment="1">
      <alignment horizontal="center" vertical="center"/>
    </xf>
    <xf numFmtId="10" fontId="3" fillId="25" borderId="41" xfId="45" applyNumberFormat="1" applyFill="1" applyBorder="1" applyAlignment="1">
      <alignment horizontal="center" vertical="center"/>
    </xf>
    <xf numFmtId="10" fontId="3" fillId="25" borderId="42" xfId="45" applyNumberFormat="1" applyFill="1" applyBorder="1" applyAlignment="1">
      <alignment horizontal="center" vertical="center"/>
    </xf>
    <xf numFmtId="0" fontId="34" fillId="0" borderId="0" xfId="0" applyFont="1"/>
    <xf numFmtId="0" fontId="3" fillId="0" borderId="10" xfId="45" applyFont="1" applyBorder="1"/>
    <xf numFmtId="177" fontId="3" fillId="0" borderId="11" xfId="67" applyNumberFormat="1" applyFont="1" applyBorder="1"/>
    <xf numFmtId="178" fontId="3" fillId="0" borderId="10" xfId="45" applyNumberFormat="1" applyBorder="1"/>
    <xf numFmtId="170" fontId="0" fillId="0" borderId="0" xfId="0" applyNumberFormat="1"/>
    <xf numFmtId="0" fontId="31" fillId="0" borderId="30" xfId="66" applyFont="1" applyBorder="1" applyAlignment="1">
      <alignment horizontal="center" vertical="center"/>
    </xf>
    <xf numFmtId="0" fontId="31" fillId="0" borderId="31" xfId="66" applyFont="1" applyBorder="1" applyAlignment="1">
      <alignment horizontal="center" vertical="center"/>
    </xf>
    <xf numFmtId="0" fontId="32" fillId="0" borderId="24" xfId="66" applyFont="1" applyFill="1" applyBorder="1"/>
    <xf numFmtId="0" fontId="32" fillId="0" borderId="0" xfId="66" applyFont="1" applyFill="1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ont="1"/>
  </cellXfs>
  <cellStyles count="68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elda de comprobación 2" xfId="22"/>
    <cellStyle name="Celda vinculada 2" xfId="2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Euro" xfId="32"/>
    <cellStyle name="Euro 2" xfId="49"/>
    <cellStyle name="Euro 3" xfId="48"/>
    <cellStyle name="Hipervínculo 2" xfId="50"/>
    <cellStyle name="Incorrecto 2" xfId="33"/>
    <cellStyle name="Millares [0] 2" xfId="52"/>
    <cellStyle name="Millares [0] 3" xfId="53"/>
    <cellStyle name="Millares 2" xfId="34"/>
    <cellStyle name="Millares 2 2" xfId="54"/>
    <cellStyle name="Millares 3" xfId="51"/>
    <cellStyle name="Moneda [0] 2" xfId="55"/>
    <cellStyle name="Moneda [0] 3" xfId="56"/>
    <cellStyle name="Moneda [0] 4" xfId="57"/>
    <cellStyle name="Moneda [0] 5" xfId="58"/>
    <cellStyle name="Moneda [0] 6" xfId="59"/>
    <cellStyle name="Neutral 2" xfId="35"/>
    <cellStyle name="Normal" xfId="0" builtinId="0"/>
    <cellStyle name="Normal 2" xfId="1"/>
    <cellStyle name="Normal 2 2" xfId="47"/>
    <cellStyle name="Normal 2 3" xfId="66"/>
    <cellStyle name="Normal 3" xfId="45"/>
    <cellStyle name="Normal 3 2" xfId="60"/>
    <cellStyle name="Normal 4" xfId="61"/>
    <cellStyle name="Normal 5" xfId="62"/>
    <cellStyle name="Notas 2" xfId="36"/>
    <cellStyle name="Porcentaje" xfId="67" builtinId="5"/>
    <cellStyle name="Porcentaje 2" xfId="63"/>
    <cellStyle name="Porcentual 2" xfId="46"/>
    <cellStyle name="Porcentual 3" xfId="64"/>
    <cellStyle name="Porcentual 4" xfId="65"/>
    <cellStyle name="Salida 2" xfId="37"/>
    <cellStyle name="Texto de advertencia 2" xfId="38"/>
    <cellStyle name="Texto explicativo 2" xfId="39"/>
    <cellStyle name="Título 1 2" xfId="41"/>
    <cellStyle name="Título 2 2" xfId="42"/>
    <cellStyle name="Título 3 2" xfId="43"/>
    <cellStyle name="Título 4" xfId="40"/>
    <cellStyle name="Total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1</xdr:row>
      <xdr:rowOff>133350</xdr:rowOff>
    </xdr:from>
    <xdr:to>
      <xdr:col>8</xdr:col>
      <xdr:colOff>190500</xdr:colOff>
      <xdr:row>14</xdr:row>
      <xdr:rowOff>123825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38150"/>
          <a:ext cx="23145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257175</xdr:colOff>
      <xdr:row>15</xdr:row>
      <xdr:rowOff>57150</xdr:rowOff>
    </xdr:from>
    <xdr:to>
      <xdr:col>13</xdr:col>
      <xdr:colOff>704850</xdr:colOff>
      <xdr:row>22</xdr:row>
      <xdr:rowOff>114300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3190875"/>
          <a:ext cx="1056322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11</xdr:row>
      <xdr:rowOff>114300</xdr:rowOff>
    </xdr:from>
    <xdr:to>
      <xdr:col>5</xdr:col>
      <xdr:colOff>904875</xdr:colOff>
      <xdr:row>23</xdr:row>
      <xdr:rowOff>114300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2305050"/>
          <a:ext cx="4638675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0</xdr:row>
      <xdr:rowOff>19050</xdr:rowOff>
    </xdr:from>
    <xdr:to>
      <xdr:col>11</xdr:col>
      <xdr:colOff>47625</xdr:colOff>
      <xdr:row>5</xdr:row>
      <xdr:rowOff>123825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19050"/>
          <a:ext cx="3514725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3</xdr:row>
      <xdr:rowOff>219075</xdr:rowOff>
    </xdr:from>
    <xdr:to>
      <xdr:col>6</xdr:col>
      <xdr:colOff>95250</xdr:colOff>
      <xdr:row>14</xdr:row>
      <xdr:rowOff>57150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895350"/>
          <a:ext cx="2552700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3</xdr:row>
      <xdr:rowOff>47626</xdr:rowOff>
    </xdr:from>
    <xdr:to>
      <xdr:col>14</xdr:col>
      <xdr:colOff>0</xdr:colOff>
      <xdr:row>14</xdr:row>
      <xdr:rowOff>19050</xdr:rowOff>
    </xdr:to>
    <xdr:sp macro="" textlink="">
      <xdr:nvSpPr>
        <xdr:cNvPr id="2" name="1 CuadroTexto"/>
        <xdr:cNvSpPr txBox="1"/>
      </xdr:nvSpPr>
      <xdr:spPr>
        <a:xfrm>
          <a:off x="7096125" y="657226"/>
          <a:ext cx="4219575" cy="22097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 b="1">
              <a:latin typeface="Arial Black" panose="020B0A04020102020204" pitchFamily="34" charset="0"/>
            </a:rPr>
            <a:t>TENIENDO</a:t>
          </a:r>
          <a:r>
            <a:rPr lang="es-CO" sz="1400" b="1" baseline="0">
              <a:latin typeface="Arial Black" panose="020B0A04020102020204" pitchFamily="34" charset="0"/>
            </a:rPr>
            <a:t> COMO REFERENCIA LA INFORMACIÓN CONSIGNADA EN LA HOJA "DATOS", DEBERÁ COMPLETAR LA SIGUIENTE TABLA CON LOS VALORES CORRESPONDIENTES.</a:t>
          </a:r>
        </a:p>
        <a:p>
          <a:endParaRPr lang="es-CO" sz="1400" b="1" baseline="0">
            <a:latin typeface="Arial Black" panose="020B0A04020102020204" pitchFamily="34" charset="0"/>
          </a:endParaRPr>
        </a:p>
        <a:p>
          <a:r>
            <a:rPr lang="es-CO" sz="1400" b="0" i="1" baseline="0">
              <a:latin typeface="Arial Black" panose="020B0A04020102020204" pitchFamily="34" charset="0"/>
            </a:rPr>
            <a:t>TOTAL= SUELDO BASE - EL % CORRESPONDIENTE A LA ARP</a:t>
          </a:r>
        </a:p>
        <a:p>
          <a:endParaRPr lang="es-CO" sz="1400" b="1">
            <a:latin typeface="Arial Black" panose="020B0A040201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171449</xdr:rowOff>
    </xdr:from>
    <xdr:to>
      <xdr:col>5</xdr:col>
      <xdr:colOff>76200</xdr:colOff>
      <xdr:row>29</xdr:row>
      <xdr:rowOff>9524</xdr:rowOff>
    </xdr:to>
    <xdr:sp macro="" textlink="">
      <xdr:nvSpPr>
        <xdr:cNvPr id="2" name="1 CuadroTexto"/>
        <xdr:cNvSpPr txBox="1"/>
      </xdr:nvSpPr>
      <xdr:spPr>
        <a:xfrm>
          <a:off x="0" y="4391024"/>
          <a:ext cx="4400550" cy="14382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600" b="1">
              <a:latin typeface="Arial Black" panose="020B0A04020102020204" pitchFamily="34" charset="0"/>
            </a:rPr>
            <a:t>GENERE</a:t>
          </a:r>
          <a:r>
            <a:rPr lang="es-CO" sz="1600" b="1" baseline="0">
              <a:latin typeface="Arial Black" panose="020B0A04020102020204" pitchFamily="34" charset="0"/>
            </a:rPr>
            <a:t> UNA TABLA Y UN GRÁFICO DINÁMICOS DONDE PRESENTE  UN INFORME DE LOS DATOS PRESENTADOS.</a:t>
          </a:r>
          <a:endParaRPr lang="es-CO" sz="1600" b="1">
            <a:latin typeface="Arial Black" panose="020B0A040201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workbookViewId="0">
      <selection activeCell="J11" sqref="J11"/>
    </sheetView>
  </sheetViews>
  <sheetFormatPr baseColWidth="10" defaultRowHeight="15" x14ac:dyDescent="0.25"/>
  <cols>
    <col min="5" max="5" width="14.140625" customWidth="1"/>
    <col min="10" max="10" width="11.85546875" bestFit="1" customWidth="1"/>
  </cols>
  <sheetData>
    <row r="1" spans="2:10" ht="24" thickBot="1" x14ac:dyDescent="0.4">
      <c r="B1" s="113" t="s">
        <v>15</v>
      </c>
      <c r="C1" s="114"/>
      <c r="D1" s="114"/>
      <c r="E1" s="115"/>
    </row>
    <row r="2" spans="2:10" ht="15.75" thickBot="1" x14ac:dyDescent="0.3"/>
    <row r="3" spans="2:10" ht="16.5" thickTop="1" thickBot="1" x14ac:dyDescent="0.3">
      <c r="B3" s="1" t="s">
        <v>1</v>
      </c>
      <c r="C3" s="2" t="s">
        <v>2</v>
      </c>
      <c r="D3" s="2" t="s">
        <v>3</v>
      </c>
      <c r="E3" s="2" t="s">
        <v>14</v>
      </c>
    </row>
    <row r="4" spans="2:10" ht="15.75" thickBot="1" x14ac:dyDescent="0.3">
      <c r="B4" s="3">
        <v>40</v>
      </c>
      <c r="C4" s="4">
        <v>35</v>
      </c>
      <c r="D4" s="5" t="s">
        <v>4</v>
      </c>
      <c r="E4" s="17" t="str">
        <f>IF(B4&gt;C4,"Verdadero","Falso")</f>
        <v>Verdadero</v>
      </c>
      <c r="J4" t="str">
        <f>IF(B4&gt;C4,"si","no")</f>
        <v>si</v>
      </c>
    </row>
    <row r="5" spans="2:10" ht="15.75" thickBot="1" x14ac:dyDescent="0.3">
      <c r="B5" s="3">
        <v>45</v>
      </c>
      <c r="C5" s="4">
        <v>100</v>
      </c>
      <c r="D5" s="5" t="s">
        <v>5</v>
      </c>
      <c r="E5" s="17" t="str">
        <f>IF(B5&lt;C5,"Verdadero","Falso")</f>
        <v>Verdadero</v>
      </c>
    </row>
    <row r="6" spans="2:10" ht="15.75" thickBot="1" x14ac:dyDescent="0.3">
      <c r="B6" s="3">
        <v>34</v>
      </c>
      <c r="C6" s="4">
        <v>30</v>
      </c>
      <c r="D6" s="5" t="s">
        <v>6</v>
      </c>
      <c r="E6" s="17" t="str">
        <f>IF(B6=C6,"Verdadero","Falso")</f>
        <v>Falso</v>
      </c>
    </row>
    <row r="7" spans="2:10" ht="15.75" thickBot="1" x14ac:dyDescent="0.3">
      <c r="B7" s="6">
        <v>200000</v>
      </c>
      <c r="C7" s="7">
        <v>124000</v>
      </c>
      <c r="D7" s="5" t="s">
        <v>7</v>
      </c>
      <c r="E7" s="17" t="str">
        <f>IF(B7&gt;=C7,"Verdadero","Falso")</f>
        <v>Verdadero</v>
      </c>
    </row>
    <row r="8" spans="2:10" ht="15.75" thickBot="1" x14ac:dyDescent="0.3">
      <c r="B8" s="3">
        <v>20</v>
      </c>
      <c r="C8" s="4">
        <v>20</v>
      </c>
      <c r="D8" s="5" t="s">
        <v>8</v>
      </c>
      <c r="E8" s="17" t="str">
        <f>IF(B8&lt;=C8,"Verdadero","Falso")</f>
        <v>Verdadero</v>
      </c>
    </row>
    <row r="9" spans="2:10" ht="15.75" thickBot="1" x14ac:dyDescent="0.3">
      <c r="B9" s="3" t="s">
        <v>9</v>
      </c>
      <c r="C9" s="4" t="s">
        <v>10</v>
      </c>
      <c r="D9" s="5" t="s">
        <v>11</v>
      </c>
      <c r="E9" s="17" t="str">
        <f>IF(B9&lt;&gt;C9,"Verdadero","Falso")</f>
        <v>Verdadero</v>
      </c>
    </row>
    <row r="10" spans="2:10" ht="15.75" thickBot="1" x14ac:dyDescent="0.3">
      <c r="B10" s="3">
        <v>12</v>
      </c>
      <c r="C10" s="4">
        <v>30</v>
      </c>
      <c r="D10" s="5" t="s">
        <v>4</v>
      </c>
      <c r="E10" s="17" t="str">
        <f>IF(B10&gt;C10,"Verdadero","Falso")</f>
        <v>Falso</v>
      </c>
    </row>
    <row r="11" spans="2:10" ht="15.75" thickBot="1" x14ac:dyDescent="0.3">
      <c r="B11" s="6">
        <v>500000</v>
      </c>
      <c r="C11" s="7">
        <v>200000</v>
      </c>
      <c r="D11" s="5" t="s">
        <v>8</v>
      </c>
      <c r="E11" s="17" t="str">
        <f>IF(B11&lt;=C11,"Verdadero","Falso")</f>
        <v>Falso</v>
      </c>
    </row>
    <row r="12" spans="2:10" ht="15.75" thickBot="1" x14ac:dyDescent="0.3">
      <c r="B12" s="8" t="s">
        <v>9</v>
      </c>
      <c r="C12" s="9" t="s">
        <v>9</v>
      </c>
      <c r="D12" s="5" t="s">
        <v>6</v>
      </c>
      <c r="E12" s="17" t="str">
        <f>IF(B12=C12,"Verdadero","Falso")</f>
        <v>Verdadero</v>
      </c>
    </row>
    <row r="13" spans="2:10" ht="15.75" thickBot="1" x14ac:dyDescent="0.3">
      <c r="B13" s="10">
        <v>45000</v>
      </c>
      <c r="C13" s="11">
        <v>34000</v>
      </c>
      <c r="D13" s="5" t="s">
        <v>7</v>
      </c>
      <c r="E13" s="17" t="str">
        <f>IF(B13&gt;=C13,"Verdadero","Falso")</f>
        <v>Verdadero</v>
      </c>
    </row>
    <row r="14" spans="2:10" ht="15.75" thickBot="1" x14ac:dyDescent="0.3">
      <c r="B14" s="12">
        <v>0.12</v>
      </c>
      <c r="C14" s="13">
        <v>0.5</v>
      </c>
      <c r="D14" s="5" t="s">
        <v>4</v>
      </c>
      <c r="E14" s="17" t="str">
        <f t="shared" ref="E5:E15" si="0">IF(B14&gt;C14,"Verdadero","Falso")</f>
        <v>Falso</v>
      </c>
    </row>
    <row r="15" spans="2:10" ht="15.75" thickBot="1" x14ac:dyDescent="0.3">
      <c r="B15" s="14" t="s">
        <v>12</v>
      </c>
      <c r="C15" s="15" t="s">
        <v>13</v>
      </c>
      <c r="D15" s="16" t="s">
        <v>11</v>
      </c>
      <c r="E15" s="17" t="str">
        <f>IF(B15&lt;&gt;C15,"Verdadero","Falso")</f>
        <v>Verdadero</v>
      </c>
    </row>
    <row r="16" spans="2:10" ht="15.75" thickTop="1" x14ac:dyDescent="0.25"/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H11" sqref="H11"/>
    </sheetView>
  </sheetViews>
  <sheetFormatPr baseColWidth="10" defaultRowHeight="15" x14ac:dyDescent="0.25"/>
  <cols>
    <col min="2" max="2" width="20.28515625" customWidth="1"/>
    <col min="6" max="6" width="16" customWidth="1"/>
  </cols>
  <sheetData>
    <row r="1" spans="2:6" ht="19.5" thickBot="1" x14ac:dyDescent="0.35">
      <c r="B1" s="116" t="s">
        <v>29</v>
      </c>
      <c r="C1" s="117"/>
      <c r="D1" s="117"/>
      <c r="E1" s="117"/>
      <c r="F1" s="118"/>
    </row>
    <row r="2" spans="2:6" ht="15.75" thickBot="1" x14ac:dyDescent="0.3"/>
    <row r="3" spans="2:6" ht="15.75" thickBot="1" x14ac:dyDescent="0.3">
      <c r="B3" s="18" t="s">
        <v>16</v>
      </c>
      <c r="C3" s="19" t="s">
        <v>17</v>
      </c>
      <c r="D3" s="19" t="s">
        <v>18</v>
      </c>
      <c r="E3" s="19" t="s">
        <v>19</v>
      </c>
      <c r="F3" s="19" t="s">
        <v>28</v>
      </c>
    </row>
    <row r="4" spans="2:6" ht="15.75" thickBot="1" x14ac:dyDescent="0.3">
      <c r="B4" s="20" t="s">
        <v>20</v>
      </c>
      <c r="C4" s="21">
        <v>5.5</v>
      </c>
      <c r="D4" s="21">
        <v>2</v>
      </c>
      <c r="E4" s="22">
        <f>AVERAGE(C4,D4)</f>
        <v>3.75</v>
      </c>
      <c r="F4" s="17" t="str">
        <f>IF(E4&lt;4,"Reprobado","Promovido")</f>
        <v>Reprobado</v>
      </c>
    </row>
    <row r="5" spans="2:6" ht="15.75" thickBot="1" x14ac:dyDescent="0.3">
      <c r="B5" s="20" t="s">
        <v>21</v>
      </c>
      <c r="C5" s="21">
        <v>5</v>
      </c>
      <c r="D5" s="21">
        <v>3</v>
      </c>
      <c r="E5" s="22">
        <f t="shared" ref="E5:E11" si="0">AVERAGE(C5,D5)</f>
        <v>4</v>
      </c>
      <c r="F5" s="17" t="str">
        <f t="shared" ref="F5:F11" si="1">IF(E5&lt;4,"Reprobado","Promovido")</f>
        <v>Promovido</v>
      </c>
    </row>
    <row r="6" spans="2:6" ht="15.75" thickBot="1" x14ac:dyDescent="0.3">
      <c r="B6" s="20" t="s">
        <v>22</v>
      </c>
      <c r="C6" s="21">
        <v>3.5</v>
      </c>
      <c r="D6" s="21">
        <v>3</v>
      </c>
      <c r="E6" s="22">
        <f t="shared" si="0"/>
        <v>3.25</v>
      </c>
      <c r="F6" s="17" t="str">
        <f t="shared" si="1"/>
        <v>Reprobado</v>
      </c>
    </row>
    <row r="7" spans="2:6" ht="15.75" thickBot="1" x14ac:dyDescent="0.3">
      <c r="B7" s="20" t="s">
        <v>23</v>
      </c>
      <c r="C7" s="21">
        <v>6.2</v>
      </c>
      <c r="D7" s="21">
        <v>5.9</v>
      </c>
      <c r="E7" s="22">
        <f t="shared" si="0"/>
        <v>6.0500000000000007</v>
      </c>
      <c r="F7" s="17" t="str">
        <f t="shared" si="1"/>
        <v>Promovido</v>
      </c>
    </row>
    <row r="8" spans="2:6" ht="15.75" thickBot="1" x14ac:dyDescent="0.3">
      <c r="B8" s="20" t="s">
        <v>24</v>
      </c>
      <c r="C8" s="21">
        <v>4.5</v>
      </c>
      <c r="D8" s="21">
        <v>3.5</v>
      </c>
      <c r="E8" s="22">
        <f t="shared" si="0"/>
        <v>4</v>
      </c>
      <c r="F8" s="17" t="str">
        <f t="shared" si="1"/>
        <v>Promovido</v>
      </c>
    </row>
    <row r="9" spans="2:6" ht="15.75" thickBot="1" x14ac:dyDescent="0.3">
      <c r="B9" s="20" t="s">
        <v>25</v>
      </c>
      <c r="C9" s="21">
        <v>4</v>
      </c>
      <c r="D9" s="21">
        <v>3</v>
      </c>
      <c r="E9" s="22">
        <f t="shared" si="0"/>
        <v>3.5</v>
      </c>
      <c r="F9" s="17" t="str">
        <f t="shared" si="1"/>
        <v>Reprobado</v>
      </c>
    </row>
    <row r="10" spans="2:6" ht="15.75" thickBot="1" x14ac:dyDescent="0.3">
      <c r="B10" s="20" t="s">
        <v>26</v>
      </c>
      <c r="C10" s="21">
        <v>6.2</v>
      </c>
      <c r="D10" s="21">
        <v>7</v>
      </c>
      <c r="E10" s="22">
        <f t="shared" si="0"/>
        <v>6.6</v>
      </c>
      <c r="F10" s="17" t="str">
        <f t="shared" si="1"/>
        <v>Promovido</v>
      </c>
    </row>
    <row r="11" spans="2:6" ht="15.75" thickBot="1" x14ac:dyDescent="0.3">
      <c r="B11" s="20" t="s">
        <v>27</v>
      </c>
      <c r="C11" s="21">
        <v>3</v>
      </c>
      <c r="D11" s="21">
        <v>5.8</v>
      </c>
      <c r="E11" s="22">
        <f t="shared" si="0"/>
        <v>4.4000000000000004</v>
      </c>
      <c r="F11" s="17" t="str">
        <f t="shared" si="1"/>
        <v>Promovido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opLeftCell="A4" workbookViewId="0">
      <selection activeCell="E17" sqref="E17"/>
    </sheetView>
  </sheetViews>
  <sheetFormatPr baseColWidth="10" defaultColWidth="19" defaultRowHeight="15" x14ac:dyDescent="0.25"/>
  <cols>
    <col min="1" max="1" width="9" customWidth="1"/>
    <col min="2" max="2" width="21.7109375" bestFit="1" customWidth="1"/>
    <col min="8" max="8" width="29.7109375" customWidth="1"/>
  </cols>
  <sheetData>
    <row r="1" spans="2:4" ht="15.75" thickBot="1" x14ac:dyDescent="0.3"/>
    <row r="2" spans="2:4" ht="18.75" thickBot="1" x14ac:dyDescent="0.3">
      <c r="B2" s="119" t="s">
        <v>30</v>
      </c>
      <c r="C2" s="120"/>
      <c r="D2" s="121"/>
    </row>
    <row r="3" spans="2:4" ht="18.75" thickBot="1" x14ac:dyDescent="0.3">
      <c r="B3" s="32"/>
      <c r="C3" s="32"/>
      <c r="D3" s="32"/>
    </row>
    <row r="4" spans="2:4" ht="18" x14ac:dyDescent="0.25">
      <c r="B4" s="33" t="s">
        <v>16</v>
      </c>
      <c r="C4" s="34" t="s">
        <v>31</v>
      </c>
      <c r="D4" s="35" t="s">
        <v>32</v>
      </c>
    </row>
    <row r="5" spans="2:4" ht="18" x14ac:dyDescent="0.25">
      <c r="B5" s="36" t="s">
        <v>20</v>
      </c>
      <c r="C5" s="38">
        <v>2</v>
      </c>
      <c r="D5" s="112">
        <f>IF(C5&gt;0,(2000*C5)+1500,1500)</f>
        <v>5500</v>
      </c>
    </row>
    <row r="6" spans="2:4" ht="18" x14ac:dyDescent="0.25">
      <c r="B6" s="36" t="s">
        <v>21</v>
      </c>
      <c r="C6" s="38">
        <v>2</v>
      </c>
      <c r="D6" s="112">
        <f t="shared" ref="D6:D21" si="0">IF(C6&gt;0,(2000*C6)+1500,1500)</f>
        <v>5500</v>
      </c>
    </row>
    <row r="7" spans="2:4" ht="18" x14ac:dyDescent="0.25">
      <c r="B7" s="36" t="s">
        <v>22</v>
      </c>
      <c r="C7" s="38">
        <v>1</v>
      </c>
      <c r="D7" s="112">
        <f t="shared" si="0"/>
        <v>3500</v>
      </c>
    </row>
    <row r="8" spans="2:4" ht="18" x14ac:dyDescent="0.25">
      <c r="B8" s="36" t="s">
        <v>23</v>
      </c>
      <c r="C8" s="38">
        <v>0</v>
      </c>
      <c r="D8" s="112">
        <f t="shared" si="0"/>
        <v>1500</v>
      </c>
    </row>
    <row r="9" spans="2:4" ht="18" x14ac:dyDescent="0.25">
      <c r="B9" s="36" t="s">
        <v>24</v>
      </c>
      <c r="C9" s="38">
        <v>4</v>
      </c>
      <c r="D9" s="112">
        <f t="shared" si="0"/>
        <v>9500</v>
      </c>
    </row>
    <row r="10" spans="2:4" ht="18" x14ac:dyDescent="0.25">
      <c r="B10" s="36" t="s">
        <v>25</v>
      </c>
      <c r="C10" s="38">
        <v>1</v>
      </c>
      <c r="D10" s="112">
        <f t="shared" si="0"/>
        <v>3500</v>
      </c>
    </row>
    <row r="11" spans="2:4" ht="18" x14ac:dyDescent="0.25">
      <c r="B11" s="36" t="s">
        <v>26</v>
      </c>
      <c r="C11" s="38">
        <v>0</v>
      </c>
      <c r="D11" s="112">
        <f t="shared" si="0"/>
        <v>1500</v>
      </c>
    </row>
    <row r="12" spans="2:4" ht="18" x14ac:dyDescent="0.25">
      <c r="B12" s="36" t="s">
        <v>27</v>
      </c>
      <c r="C12" s="38">
        <v>1</v>
      </c>
      <c r="D12" s="112">
        <f t="shared" si="0"/>
        <v>3500</v>
      </c>
    </row>
    <row r="13" spans="2:4" ht="18" x14ac:dyDescent="0.25">
      <c r="B13" s="36" t="s">
        <v>33</v>
      </c>
      <c r="C13" s="38">
        <v>0</v>
      </c>
      <c r="D13" s="112">
        <f t="shared" si="0"/>
        <v>1500</v>
      </c>
    </row>
    <row r="14" spans="2:4" ht="18" x14ac:dyDescent="0.25">
      <c r="B14" s="36" t="s">
        <v>34</v>
      </c>
      <c r="C14" s="38">
        <v>1</v>
      </c>
      <c r="D14" s="112">
        <f t="shared" si="0"/>
        <v>3500</v>
      </c>
    </row>
    <row r="15" spans="2:4" ht="18" x14ac:dyDescent="0.25">
      <c r="B15" s="36" t="s">
        <v>35</v>
      </c>
      <c r="C15" s="38">
        <v>1</v>
      </c>
      <c r="D15" s="112">
        <f t="shared" si="0"/>
        <v>3500</v>
      </c>
    </row>
    <row r="16" spans="2:4" ht="18" x14ac:dyDescent="0.25">
      <c r="B16" s="36" t="s">
        <v>36</v>
      </c>
      <c r="C16" s="38">
        <v>0</v>
      </c>
      <c r="D16" s="112">
        <f t="shared" si="0"/>
        <v>1500</v>
      </c>
    </row>
    <row r="17" spans="2:5" ht="18" x14ac:dyDescent="0.25">
      <c r="B17" s="36" t="s">
        <v>37</v>
      </c>
      <c r="C17" s="38">
        <v>5</v>
      </c>
      <c r="D17" s="112">
        <f t="shared" si="0"/>
        <v>11500</v>
      </c>
    </row>
    <row r="18" spans="2:5" ht="18" x14ac:dyDescent="0.25">
      <c r="B18" s="36" t="s">
        <v>38</v>
      </c>
      <c r="C18" s="38">
        <v>1</v>
      </c>
      <c r="D18" s="112">
        <f t="shared" si="0"/>
        <v>3500</v>
      </c>
    </row>
    <row r="19" spans="2:5" ht="18" x14ac:dyDescent="0.25">
      <c r="B19" s="36" t="s">
        <v>39</v>
      </c>
      <c r="C19" s="38">
        <v>0</v>
      </c>
      <c r="D19" s="112">
        <f t="shared" si="0"/>
        <v>1500</v>
      </c>
      <c r="E19" s="130"/>
    </row>
    <row r="20" spans="2:5" ht="18" x14ac:dyDescent="0.25">
      <c r="B20" s="36" t="s">
        <v>40</v>
      </c>
      <c r="C20" s="38">
        <v>0</v>
      </c>
      <c r="D20" s="112">
        <f t="shared" si="0"/>
        <v>1500</v>
      </c>
    </row>
    <row r="21" spans="2:5" ht="18.75" thickBot="1" x14ac:dyDescent="0.3">
      <c r="B21" s="37" t="s">
        <v>41</v>
      </c>
      <c r="C21" s="39">
        <v>1</v>
      </c>
      <c r="D21" s="112">
        <f t="shared" si="0"/>
        <v>3500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8" sqref="F8"/>
    </sheetView>
  </sheetViews>
  <sheetFormatPr baseColWidth="10" defaultRowHeight="15" x14ac:dyDescent="0.25"/>
  <cols>
    <col min="2" max="2" width="10.140625" bestFit="1" customWidth="1"/>
    <col min="3" max="3" width="23.85546875" customWidth="1"/>
    <col min="4" max="4" width="11.85546875" bestFit="1" customWidth="1"/>
    <col min="5" max="5" width="13.5703125" bestFit="1" customWidth="1"/>
    <col min="8" max="8" width="14.7109375" bestFit="1" customWidth="1"/>
  </cols>
  <sheetData>
    <row r="1" spans="1:9" x14ac:dyDescent="0.25">
      <c r="A1" s="31"/>
      <c r="B1" s="31"/>
      <c r="C1" s="77"/>
      <c r="D1" s="31"/>
      <c r="E1" s="31"/>
      <c r="F1" s="31"/>
      <c r="G1" s="77"/>
      <c r="H1" s="31"/>
      <c r="I1" s="31"/>
    </row>
    <row r="2" spans="1:9" ht="15.75" x14ac:dyDescent="0.25">
      <c r="A2" s="122" t="s">
        <v>42</v>
      </c>
      <c r="B2" s="123"/>
      <c r="C2" s="123"/>
      <c r="D2" s="123"/>
      <c r="E2" s="123"/>
      <c r="F2" s="123"/>
      <c r="G2" s="77"/>
      <c r="H2" s="31"/>
      <c r="I2" s="31"/>
    </row>
    <row r="3" spans="1:9" ht="15.75" thickBot="1" x14ac:dyDescent="0.3">
      <c r="A3" s="31"/>
      <c r="B3" s="31"/>
      <c r="C3" s="77"/>
      <c r="D3" s="31"/>
      <c r="E3" s="31"/>
      <c r="F3" s="31"/>
      <c r="G3" s="77"/>
      <c r="H3" s="31"/>
      <c r="I3" s="31"/>
    </row>
    <row r="4" spans="1:9" ht="27" thickBot="1" x14ac:dyDescent="0.3">
      <c r="A4" s="23" t="s">
        <v>43</v>
      </c>
      <c r="B4" s="25" t="s">
        <v>0</v>
      </c>
      <c r="C4" s="52" t="s">
        <v>124</v>
      </c>
      <c r="D4" s="25" t="s">
        <v>44</v>
      </c>
      <c r="E4" s="24" t="s">
        <v>45</v>
      </c>
      <c r="F4" s="53" t="s">
        <v>82</v>
      </c>
      <c r="G4" s="77"/>
      <c r="H4" s="40" t="s">
        <v>46</v>
      </c>
      <c r="I4" s="41" t="s">
        <v>47</v>
      </c>
    </row>
    <row r="5" spans="1:9" x14ac:dyDescent="0.25">
      <c r="A5" s="50" t="s">
        <v>48</v>
      </c>
      <c r="B5" s="26" t="s">
        <v>112</v>
      </c>
      <c r="C5" s="67" t="s">
        <v>125</v>
      </c>
      <c r="D5" s="26" t="s">
        <v>50</v>
      </c>
      <c r="E5" s="26" t="s">
        <v>51</v>
      </c>
      <c r="F5" s="54">
        <v>2300000</v>
      </c>
      <c r="G5" s="77"/>
      <c r="H5" s="42" t="s">
        <v>52</v>
      </c>
      <c r="I5" s="43">
        <v>0.125</v>
      </c>
    </row>
    <row r="6" spans="1:9" x14ac:dyDescent="0.25">
      <c r="A6" s="29" t="s">
        <v>53</v>
      </c>
      <c r="B6" s="30" t="s">
        <v>113</v>
      </c>
      <c r="C6" s="67" t="s">
        <v>126</v>
      </c>
      <c r="D6" s="30" t="s">
        <v>50</v>
      </c>
      <c r="E6" s="30" t="s">
        <v>55</v>
      </c>
      <c r="F6" s="54">
        <v>160000</v>
      </c>
      <c r="G6" s="77"/>
      <c r="H6" s="44" t="s">
        <v>51</v>
      </c>
      <c r="I6" s="45">
        <v>0.124</v>
      </c>
    </row>
    <row r="7" spans="1:9" x14ac:dyDescent="0.25">
      <c r="A7" s="29" t="s">
        <v>56</v>
      </c>
      <c r="B7" s="30" t="s">
        <v>114</v>
      </c>
      <c r="C7" s="67" t="s">
        <v>127</v>
      </c>
      <c r="D7" s="30" t="s">
        <v>50</v>
      </c>
      <c r="E7" s="30" t="s">
        <v>58</v>
      </c>
      <c r="F7" s="54">
        <v>200000</v>
      </c>
      <c r="G7" s="77"/>
      <c r="H7" s="44" t="s">
        <v>55</v>
      </c>
      <c r="I7" s="45">
        <v>0.13300000000000001</v>
      </c>
    </row>
    <row r="8" spans="1:9" x14ac:dyDescent="0.25">
      <c r="A8" s="29" t="s">
        <v>59</v>
      </c>
      <c r="B8" s="30" t="s">
        <v>115</v>
      </c>
      <c r="C8" s="67" t="s">
        <v>128</v>
      </c>
      <c r="D8" s="30" t="s">
        <v>61</v>
      </c>
      <c r="E8" s="30" t="s">
        <v>62</v>
      </c>
      <c r="F8" s="54">
        <v>250000</v>
      </c>
      <c r="G8" s="77"/>
      <c r="H8" s="44" t="s">
        <v>62</v>
      </c>
      <c r="I8" s="45">
        <v>0.12300000000000001</v>
      </c>
    </row>
    <row r="9" spans="1:9" ht="15.75" thickBot="1" x14ac:dyDescent="0.3">
      <c r="A9" s="29" t="s">
        <v>63</v>
      </c>
      <c r="B9" s="30" t="s">
        <v>116</v>
      </c>
      <c r="C9" s="67" t="s">
        <v>129</v>
      </c>
      <c r="D9" s="30" t="s">
        <v>61</v>
      </c>
      <c r="E9" s="30" t="s">
        <v>65</v>
      </c>
      <c r="F9" s="54">
        <v>550000</v>
      </c>
      <c r="G9" s="77"/>
      <c r="H9" s="46" t="s">
        <v>65</v>
      </c>
      <c r="I9" s="47">
        <v>0.121</v>
      </c>
    </row>
    <row r="10" spans="1:9" x14ac:dyDescent="0.25">
      <c r="A10" s="29" t="s">
        <v>66</v>
      </c>
      <c r="B10" s="30" t="s">
        <v>117</v>
      </c>
      <c r="C10" s="67" t="s">
        <v>130</v>
      </c>
      <c r="D10" s="30" t="s">
        <v>50</v>
      </c>
      <c r="E10" s="30" t="s">
        <v>68</v>
      </c>
      <c r="F10" s="54">
        <v>1800000</v>
      </c>
      <c r="G10" s="77"/>
      <c r="H10" s="31"/>
      <c r="I10" s="31"/>
    </row>
    <row r="11" spans="1:9" x14ac:dyDescent="0.25">
      <c r="A11" s="29" t="s">
        <v>69</v>
      </c>
      <c r="B11" s="30" t="s">
        <v>118</v>
      </c>
      <c r="C11" s="67" t="s">
        <v>131</v>
      </c>
      <c r="D11" s="30" t="s">
        <v>61</v>
      </c>
      <c r="E11" s="30" t="s">
        <v>71</v>
      </c>
      <c r="F11" s="54">
        <v>350000</v>
      </c>
      <c r="G11" s="77"/>
      <c r="H11" s="31"/>
      <c r="I11" s="31"/>
    </row>
    <row r="12" spans="1:9" x14ac:dyDescent="0.25">
      <c r="A12" s="29" t="s">
        <v>72</v>
      </c>
      <c r="B12" s="30" t="s">
        <v>119</v>
      </c>
      <c r="C12" s="67" t="s">
        <v>132</v>
      </c>
      <c r="D12" s="30" t="s">
        <v>50</v>
      </c>
      <c r="E12" s="30" t="s">
        <v>58</v>
      </c>
      <c r="F12" s="54">
        <v>850000</v>
      </c>
      <c r="G12" s="77"/>
      <c r="H12" s="31"/>
      <c r="I12" s="31"/>
    </row>
    <row r="13" spans="1:9" x14ac:dyDescent="0.25">
      <c r="A13" s="29" t="s">
        <v>74</v>
      </c>
      <c r="B13" s="30" t="s">
        <v>120</v>
      </c>
      <c r="C13" s="67" t="s">
        <v>133</v>
      </c>
      <c r="D13" s="30" t="s">
        <v>50</v>
      </c>
      <c r="E13" s="30" t="s">
        <v>62</v>
      </c>
      <c r="F13" s="54">
        <v>230000</v>
      </c>
      <c r="G13" s="77"/>
      <c r="H13" s="31"/>
      <c r="I13" s="31"/>
    </row>
    <row r="14" spans="1:9" x14ac:dyDescent="0.25">
      <c r="A14" s="29" t="s">
        <v>76</v>
      </c>
      <c r="B14" s="30" t="s">
        <v>121</v>
      </c>
      <c r="C14" s="67" t="s">
        <v>134</v>
      </c>
      <c r="D14" s="30" t="s">
        <v>61</v>
      </c>
      <c r="E14" s="30" t="s">
        <v>65</v>
      </c>
      <c r="F14" s="54">
        <v>260000</v>
      </c>
      <c r="G14" s="77"/>
      <c r="H14" s="31"/>
      <c r="I14" s="31"/>
    </row>
    <row r="15" spans="1:9" x14ac:dyDescent="0.25">
      <c r="A15" s="29" t="s">
        <v>78</v>
      </c>
      <c r="B15" s="30" t="s">
        <v>122</v>
      </c>
      <c r="C15" s="67" t="s">
        <v>135</v>
      </c>
      <c r="D15" s="30" t="s">
        <v>61</v>
      </c>
      <c r="E15" s="30" t="s">
        <v>58</v>
      </c>
      <c r="F15" s="54">
        <v>400000</v>
      </c>
      <c r="G15" s="77"/>
      <c r="H15" s="31"/>
      <c r="I15" s="31"/>
    </row>
    <row r="16" spans="1:9" ht="15.75" thickBot="1" x14ac:dyDescent="0.3">
      <c r="A16" s="28" t="s">
        <v>80</v>
      </c>
      <c r="B16" s="27" t="s">
        <v>123</v>
      </c>
      <c r="C16" s="67" t="s">
        <v>136</v>
      </c>
      <c r="D16" s="27" t="s">
        <v>50</v>
      </c>
      <c r="E16" s="27" t="s">
        <v>62</v>
      </c>
      <c r="F16" s="55">
        <v>1300000</v>
      </c>
      <c r="G16" s="77"/>
      <c r="H16" s="31"/>
      <c r="I16" s="31"/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F19" sqref="F19"/>
    </sheetView>
  </sheetViews>
  <sheetFormatPr baseColWidth="10" defaultRowHeight="15" x14ac:dyDescent="0.25"/>
  <cols>
    <col min="2" max="2" width="14.5703125" bestFit="1" customWidth="1"/>
    <col min="3" max="3" width="29.140625" customWidth="1"/>
    <col min="4" max="4" width="21.140625" customWidth="1"/>
    <col min="5" max="5" width="13.5703125" bestFit="1" customWidth="1"/>
    <col min="6" max="6" width="12.7109375" bestFit="1" customWidth="1"/>
    <col min="8" max="8" width="13.28515625" bestFit="1" customWidth="1"/>
  </cols>
  <sheetData>
    <row r="1" spans="2:8" ht="15.75" thickBot="1" x14ac:dyDescent="0.3"/>
    <row r="2" spans="2:8" ht="16.5" thickBot="1" x14ac:dyDescent="0.3">
      <c r="B2" s="57" t="s">
        <v>42</v>
      </c>
      <c r="C2" s="58"/>
      <c r="D2" s="58"/>
      <c r="E2" s="58"/>
      <c r="F2" s="58"/>
      <c r="G2" s="59"/>
      <c r="H2" s="48"/>
    </row>
    <row r="3" spans="2:8" ht="15.75" thickBot="1" x14ac:dyDescent="0.3">
      <c r="B3" s="48"/>
      <c r="C3" s="48"/>
      <c r="D3" s="48"/>
      <c r="E3" s="48"/>
      <c r="F3" s="48"/>
      <c r="G3" s="48"/>
      <c r="H3" s="48"/>
    </row>
    <row r="4" spans="2:8" ht="26.25" thickBot="1" x14ac:dyDescent="0.3">
      <c r="B4" s="61" t="s">
        <v>43</v>
      </c>
      <c r="C4" s="62" t="s">
        <v>137</v>
      </c>
      <c r="D4" s="62" t="s">
        <v>44</v>
      </c>
      <c r="E4" s="63" t="s">
        <v>81</v>
      </c>
      <c r="F4" s="83" t="s">
        <v>138</v>
      </c>
      <c r="G4" s="64" t="s">
        <v>83</v>
      </c>
      <c r="H4" s="60" t="s">
        <v>84</v>
      </c>
    </row>
    <row r="5" spans="2:8" x14ac:dyDescent="0.25">
      <c r="B5" s="50" t="s">
        <v>72</v>
      </c>
      <c r="C5" s="49" t="str">
        <f>VLOOKUP(B5,DATOS!$A$5:$B$16,2,0)</f>
        <v>EMILIO</v>
      </c>
      <c r="D5" s="81" t="str">
        <f>VLOOKUP(B5,DATOS!$A$5:$D$16,4,0)</f>
        <v>MASCULINO</v>
      </c>
      <c r="E5" s="81" t="str">
        <f>VLOOKUP(B5,DATOS!$A$5:$E$16,5,0)</f>
        <v>MAGISTER</v>
      </c>
      <c r="F5" s="133">
        <f>VLOOKUP(B5,DATOS!$A$5:$F$16,6,0)</f>
        <v>850000</v>
      </c>
      <c r="G5" s="56">
        <f>IFERROR(VLOOKUP(E5,$B$22:$C$26,2,0),0)</f>
        <v>0</v>
      </c>
      <c r="H5" s="132">
        <f>F5-(F5*G5/100)</f>
        <v>850000</v>
      </c>
    </row>
    <row r="6" spans="2:8" x14ac:dyDescent="0.25">
      <c r="B6" s="50" t="s">
        <v>69</v>
      </c>
      <c r="C6" s="81" t="str">
        <f>VLOOKUP(B6,DATOS!$A$5:$B$16,2,0)</f>
        <v>JIMENA</v>
      </c>
      <c r="D6" s="81" t="str">
        <f>VLOOKUP(B6,DATOS!$A$5:$D$16,4,0)</f>
        <v>FEMENINO</v>
      </c>
      <c r="E6" s="81" t="str">
        <f>VLOOKUP(B6,DATOS!$A$5:$E$16,5,0)</f>
        <v>BANSANDER</v>
      </c>
      <c r="F6" s="133">
        <f>VLOOKUP(B6,DATOS!$A$5:$F$16,6,0)</f>
        <v>350000</v>
      </c>
      <c r="G6" s="56">
        <f t="shared" ref="G6:G16" si="0">IFERROR(VLOOKUP(E6,$B$22:$C$26,2,0),0)</f>
        <v>0</v>
      </c>
      <c r="H6" s="132">
        <f>F6-(F6*G6/100)</f>
        <v>350000</v>
      </c>
    </row>
    <row r="7" spans="2:8" x14ac:dyDescent="0.25">
      <c r="B7" s="50" t="s">
        <v>59</v>
      </c>
      <c r="C7" s="81" t="str">
        <f>VLOOKUP(B7,DATOS!$A$5:$B$16,2,0)</f>
        <v>ROSA</v>
      </c>
      <c r="D7" s="81" t="str">
        <f>VLOOKUP(B7,DATOS!$A$5:$D$16,4,0)</f>
        <v>FEMENINO</v>
      </c>
      <c r="E7" s="81" t="str">
        <f>VLOOKUP(B7,DATOS!$A$5:$E$16,5,0)</f>
        <v>PLANVITAL</v>
      </c>
      <c r="F7" s="133">
        <f>VLOOKUP(B7,DATOS!$A$5:$F$16,6,0)</f>
        <v>250000</v>
      </c>
      <c r="G7" s="56">
        <f t="shared" si="0"/>
        <v>0.12300000000000001</v>
      </c>
      <c r="H7" s="132">
        <f>F7-(F7*G7/100)</f>
        <v>249692.5</v>
      </c>
    </row>
    <row r="8" spans="2:8" x14ac:dyDescent="0.25">
      <c r="B8" s="50" t="s">
        <v>48</v>
      </c>
      <c r="C8" s="81" t="str">
        <f>VLOOKUP(B8,DATOS!$A$5:$B$16,2,0)</f>
        <v>CARLOS</v>
      </c>
      <c r="D8" s="81" t="str">
        <f>VLOOKUP(B8,DATOS!$A$5:$D$16,4,0)</f>
        <v>MASCULINO</v>
      </c>
      <c r="E8" s="81" t="str">
        <f>VLOOKUP(B8,DATOS!$A$5:$E$16,5,0)</f>
        <v>CUPRUM</v>
      </c>
      <c r="F8" s="133">
        <f>VLOOKUP(B8,DATOS!$A$5:$F$16,6,0)</f>
        <v>2300000</v>
      </c>
      <c r="G8" s="56">
        <f t="shared" si="0"/>
        <v>0.124</v>
      </c>
      <c r="H8" s="132">
        <f t="shared" ref="H8:H16" si="1">F8-(F8*G8/100)</f>
        <v>2297148</v>
      </c>
    </row>
    <row r="9" spans="2:8" x14ac:dyDescent="0.25">
      <c r="B9" s="50" t="s">
        <v>74</v>
      </c>
      <c r="C9" s="81" t="str">
        <f>VLOOKUP(B9,DATOS!$A$5:$B$16,2,0)</f>
        <v>EDUARDO</v>
      </c>
      <c r="D9" s="81" t="str">
        <f>VLOOKUP(B9,DATOS!$A$5:$D$16,4,0)</f>
        <v>MASCULINO</v>
      </c>
      <c r="E9" s="131" t="str">
        <f>VLOOKUP(B9,DATOS!$A$5:$E$16,5,0)</f>
        <v>PLANVITAL</v>
      </c>
      <c r="F9" s="133">
        <f>VLOOKUP(B9,DATOS!$A$5:$F$16,6,0)</f>
        <v>230000</v>
      </c>
      <c r="G9" s="56">
        <f t="shared" si="0"/>
        <v>0.12300000000000001</v>
      </c>
      <c r="H9" s="132">
        <f t="shared" si="1"/>
        <v>229717.1</v>
      </c>
    </row>
    <row r="10" spans="2:8" x14ac:dyDescent="0.25">
      <c r="B10" s="50" t="s">
        <v>56</v>
      </c>
      <c r="C10" s="81" t="str">
        <f>VLOOKUP(B10,DATOS!$A$5:$B$16,2,0)</f>
        <v>JOSE</v>
      </c>
      <c r="D10" s="81" t="str">
        <f>VLOOKUP(B10,DATOS!$A$5:$D$16,4,0)</f>
        <v>MASCULINO</v>
      </c>
      <c r="E10" s="81" t="str">
        <f>VLOOKUP(B10,DATOS!$A$5:$E$16,5,0)</f>
        <v>MAGISTER</v>
      </c>
      <c r="F10" s="133">
        <f>VLOOKUP(B10,DATOS!$A$5:$F$16,6,0)</f>
        <v>200000</v>
      </c>
      <c r="G10" s="56">
        <f t="shared" si="0"/>
        <v>0</v>
      </c>
      <c r="H10" s="132">
        <f t="shared" si="1"/>
        <v>200000</v>
      </c>
    </row>
    <row r="11" spans="2:8" x14ac:dyDescent="0.25">
      <c r="B11" s="50" t="s">
        <v>53</v>
      </c>
      <c r="C11" s="81" t="str">
        <f>VLOOKUP(B11,DATOS!$A$5:$B$16,2,0)</f>
        <v>SERGIO</v>
      </c>
      <c r="D11" s="81" t="str">
        <f>VLOOKUP(B11,DATOS!$A$5:$D$16,4,0)</f>
        <v>MASCULINO</v>
      </c>
      <c r="E11" s="81" t="str">
        <f>VLOOKUP(B11,DATOS!$A$5:$E$16,5,0)</f>
        <v>HABITAT</v>
      </c>
      <c r="F11" s="133">
        <f>VLOOKUP(B11,DATOS!$A$5:$F$16,6,0)</f>
        <v>160000</v>
      </c>
      <c r="G11" s="56">
        <f t="shared" si="0"/>
        <v>0.13300000000000001</v>
      </c>
      <c r="H11" s="132">
        <f t="shared" si="1"/>
        <v>159787.20000000001</v>
      </c>
    </row>
    <row r="12" spans="2:8" x14ac:dyDescent="0.25">
      <c r="B12" s="50" t="s">
        <v>63</v>
      </c>
      <c r="C12" s="81" t="str">
        <f>VLOOKUP(B12,DATOS!$A$5:$B$16,2,0)</f>
        <v>CARMEN</v>
      </c>
      <c r="D12" s="81" t="str">
        <f>VLOOKUP(B12,DATOS!$A$5:$D$16,4,0)</f>
        <v>FEMENINO</v>
      </c>
      <c r="E12" s="81" t="str">
        <f>VLOOKUP(B12,DATOS!$A$5:$E$16,5,0)</f>
        <v>PROVIDA</v>
      </c>
      <c r="F12" s="133">
        <f>VLOOKUP(B12,DATOS!$A$5:$F$16,6,0)</f>
        <v>550000</v>
      </c>
      <c r="G12" s="56">
        <f t="shared" si="0"/>
        <v>0.121</v>
      </c>
      <c r="H12" s="132">
        <f t="shared" si="1"/>
        <v>549334.5</v>
      </c>
    </row>
    <row r="13" spans="2:8" x14ac:dyDescent="0.25">
      <c r="B13" s="50" t="s">
        <v>66</v>
      </c>
      <c r="C13" s="81" t="str">
        <f>VLOOKUP(B13,DATOS!$A$5:$B$16,2,0)</f>
        <v>RODRIGO</v>
      </c>
      <c r="D13" s="81" t="str">
        <f>VLOOKUP(B13,DATOS!$A$5:$D$16,4,0)</f>
        <v>MASCULINO</v>
      </c>
      <c r="E13" s="81" t="str">
        <f>VLOOKUP(B13,DATOS!$A$5:$E$16,5,0)</f>
        <v>SANTA MARIA</v>
      </c>
      <c r="F13" s="133">
        <f>VLOOKUP(B13,DATOS!$A$5:$F$16,6,0)</f>
        <v>1800000</v>
      </c>
      <c r="G13" s="56">
        <f t="shared" si="0"/>
        <v>0</v>
      </c>
      <c r="H13" s="132">
        <f t="shared" si="1"/>
        <v>1800000</v>
      </c>
    </row>
    <row r="14" spans="2:8" x14ac:dyDescent="0.25">
      <c r="B14" s="50" t="s">
        <v>78</v>
      </c>
      <c r="C14" s="81" t="str">
        <f>VLOOKUP(B14,DATOS!$A$5:$B$16,2,0)</f>
        <v>CECILIA</v>
      </c>
      <c r="D14" s="81" t="str">
        <f>VLOOKUP(B14,DATOS!$A$5:$D$16,4,0)</f>
        <v>FEMENINO</v>
      </c>
      <c r="E14" s="81" t="str">
        <f>VLOOKUP(B14,DATOS!$A$5:$E$16,5,0)</f>
        <v>MAGISTER</v>
      </c>
      <c r="F14" s="133">
        <f>VLOOKUP(B14,DATOS!$A$5:$F$16,6,0)</f>
        <v>400000</v>
      </c>
      <c r="G14" s="56">
        <f t="shared" si="0"/>
        <v>0</v>
      </c>
      <c r="H14" s="132">
        <f t="shared" si="1"/>
        <v>400000</v>
      </c>
    </row>
    <row r="15" spans="2:8" ht="15.75" thickBot="1" x14ac:dyDescent="0.3">
      <c r="B15" s="51" t="s">
        <v>80</v>
      </c>
      <c r="C15" s="81" t="str">
        <f>VLOOKUP(B15,DATOS!$A$5:$B$16,2,0)</f>
        <v>ALFREDO</v>
      </c>
      <c r="D15" s="81" t="str">
        <f>VLOOKUP(B15,DATOS!$A$5:$D$16,4,0)</f>
        <v>MASCULINO</v>
      </c>
      <c r="E15" s="81" t="str">
        <f>VLOOKUP(B15,DATOS!$A$5:$E$16,5,0)</f>
        <v>PLANVITAL</v>
      </c>
      <c r="F15" s="133">
        <f>VLOOKUP(B15,DATOS!$A$5:$F$16,6,0)</f>
        <v>1300000</v>
      </c>
      <c r="G15" s="56">
        <f t="shared" si="0"/>
        <v>0.12300000000000001</v>
      </c>
      <c r="H15" s="132">
        <f t="shared" si="1"/>
        <v>1298401</v>
      </c>
    </row>
    <row r="16" spans="2:8" x14ac:dyDescent="0.25">
      <c r="B16" s="50" t="s">
        <v>76</v>
      </c>
      <c r="C16" s="81" t="str">
        <f>VLOOKUP(B16,DATOS!$A$5:$B$16,2,0)</f>
        <v>LISET</v>
      </c>
      <c r="D16" s="81" t="str">
        <f>VLOOKUP(B16,DATOS!$A$5:$D$16,4,0)</f>
        <v>FEMENINO</v>
      </c>
      <c r="E16" s="81" t="str">
        <f>VLOOKUP(B16,DATOS!$A$5:$E$16,5,0)</f>
        <v>PROVIDA</v>
      </c>
      <c r="F16" s="133">
        <f>VLOOKUP(B16,DATOS!$A$5:$F$16,6,0)</f>
        <v>260000</v>
      </c>
      <c r="G16" s="56">
        <f t="shared" si="0"/>
        <v>0.121</v>
      </c>
      <c r="H16" s="132">
        <f t="shared" si="1"/>
        <v>259685.4</v>
      </c>
    </row>
    <row r="19" spans="2:5" x14ac:dyDescent="0.25">
      <c r="C19" s="130"/>
    </row>
    <row r="20" spans="2:5" ht="15.75" thickBot="1" x14ac:dyDescent="0.3">
      <c r="B20" s="66"/>
      <c r="C20" s="65"/>
    </row>
    <row r="21" spans="2:5" ht="15.75" thickBot="1" x14ac:dyDescent="0.3">
      <c r="B21" s="68" t="s">
        <v>85</v>
      </c>
      <c r="C21" s="69" t="s">
        <v>47</v>
      </c>
      <c r="D21" s="124" t="s">
        <v>52</v>
      </c>
      <c r="E21" s="127"/>
    </row>
    <row r="22" spans="2:5" x14ac:dyDescent="0.25">
      <c r="B22" s="71" t="s">
        <v>52</v>
      </c>
      <c r="C22" s="72">
        <v>0.125</v>
      </c>
      <c r="D22" s="125"/>
      <c r="E22" s="128"/>
    </row>
    <row r="23" spans="2:5" x14ac:dyDescent="0.25">
      <c r="B23" s="73" t="s">
        <v>51</v>
      </c>
      <c r="C23" s="74">
        <v>0.124</v>
      </c>
      <c r="D23" s="125"/>
      <c r="E23" s="128"/>
    </row>
    <row r="24" spans="2:5" x14ac:dyDescent="0.25">
      <c r="B24" s="73" t="s">
        <v>55</v>
      </c>
      <c r="C24" s="74">
        <v>0.13300000000000001</v>
      </c>
      <c r="D24" s="125"/>
      <c r="E24" s="128"/>
    </row>
    <row r="25" spans="2:5" x14ac:dyDescent="0.25">
      <c r="B25" s="73" t="s">
        <v>62</v>
      </c>
      <c r="C25" s="74">
        <v>0.12300000000000001</v>
      </c>
      <c r="D25" s="125"/>
      <c r="E25" s="128"/>
    </row>
    <row r="26" spans="2:5" ht="15.75" thickBot="1" x14ac:dyDescent="0.3">
      <c r="B26" s="75" t="s">
        <v>65</v>
      </c>
      <c r="C26" s="76">
        <v>0.121</v>
      </c>
      <c r="D26" s="126"/>
      <c r="E26" s="129"/>
    </row>
    <row r="27" spans="2:5" x14ac:dyDescent="0.25">
      <c r="B27" s="70"/>
      <c r="C27" s="70"/>
    </row>
    <row r="28" spans="2:5" x14ac:dyDescent="0.25">
      <c r="B28" s="70"/>
      <c r="C28" s="70"/>
    </row>
    <row r="29" spans="2:5" x14ac:dyDescent="0.25">
      <c r="B29" s="65"/>
      <c r="C29" s="65"/>
    </row>
  </sheetData>
  <mergeCells count="2">
    <mergeCell ref="D21:D26"/>
    <mergeCell ref="E21:E26"/>
  </mergeCells>
  <dataValidations count="1">
    <dataValidation type="list" allowBlank="1" showInputMessage="1" showErrorMessage="1" sqref="D21">
      <formula1>$B$22:$B$26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topLeftCell="A16" workbookViewId="0">
      <selection activeCell="I27" sqref="I27"/>
    </sheetView>
  </sheetViews>
  <sheetFormatPr baseColWidth="10" defaultRowHeight="15" x14ac:dyDescent="0.25"/>
  <cols>
    <col min="2" max="2" width="29" bestFit="1" customWidth="1"/>
  </cols>
  <sheetData>
    <row r="1" spans="2:8" ht="15.75" thickBot="1" x14ac:dyDescent="0.3"/>
    <row r="2" spans="2:8" ht="26.25" thickBot="1" x14ac:dyDescent="0.3">
      <c r="B2" s="83" t="s">
        <v>0</v>
      </c>
      <c r="C2" s="83" t="s">
        <v>81</v>
      </c>
      <c r="D2" s="83" t="s">
        <v>86</v>
      </c>
      <c r="E2" s="77"/>
      <c r="F2" s="84" t="s">
        <v>85</v>
      </c>
      <c r="G2" s="84" t="s">
        <v>87</v>
      </c>
    </row>
    <row r="3" spans="2:8" ht="15.75" thickBot="1" x14ac:dyDescent="0.3">
      <c r="B3" s="81" t="s">
        <v>49</v>
      </c>
      <c r="C3" s="81" t="s">
        <v>52</v>
      </c>
      <c r="D3" s="80">
        <v>300000</v>
      </c>
      <c r="E3" s="77"/>
      <c r="F3" s="85" t="s">
        <v>52</v>
      </c>
      <c r="G3" s="82">
        <f>COUNTIF($C$3:$C$14,F3)</f>
        <v>3</v>
      </c>
    </row>
    <row r="4" spans="2:8" ht="15.75" thickBot="1" x14ac:dyDescent="0.3">
      <c r="B4" s="81" t="s">
        <v>54</v>
      </c>
      <c r="C4" s="81" t="s">
        <v>51</v>
      </c>
      <c r="D4" s="80">
        <v>160000</v>
      </c>
      <c r="E4" s="77"/>
      <c r="F4" s="86" t="s">
        <v>51</v>
      </c>
      <c r="G4" s="82">
        <f t="shared" ref="G4:G7" si="0">COUNTIF($C$3:$C$14,F4)</f>
        <v>3</v>
      </c>
    </row>
    <row r="5" spans="2:8" ht="15.75" thickBot="1" x14ac:dyDescent="0.3">
      <c r="B5" s="81" t="s">
        <v>57</v>
      </c>
      <c r="C5" s="81" t="s">
        <v>52</v>
      </c>
      <c r="D5" s="80">
        <v>200000</v>
      </c>
      <c r="E5" s="77"/>
      <c r="F5" s="86" t="s">
        <v>55</v>
      </c>
      <c r="G5" s="82">
        <f t="shared" si="0"/>
        <v>2</v>
      </c>
    </row>
    <row r="6" spans="2:8" ht="15.75" thickBot="1" x14ac:dyDescent="0.3">
      <c r="B6" s="81" t="s">
        <v>60</v>
      </c>
      <c r="C6" s="81" t="s">
        <v>51</v>
      </c>
      <c r="D6" s="80">
        <v>250000</v>
      </c>
      <c r="E6" s="77"/>
      <c r="F6" s="86" t="s">
        <v>62</v>
      </c>
      <c r="G6" s="82">
        <f t="shared" si="0"/>
        <v>2</v>
      </c>
      <c r="H6" s="130"/>
    </row>
    <row r="7" spans="2:8" ht="15.75" thickBot="1" x14ac:dyDescent="0.3">
      <c r="B7" s="81" t="s">
        <v>64</v>
      </c>
      <c r="C7" s="81" t="s">
        <v>55</v>
      </c>
      <c r="D7" s="80">
        <v>550000</v>
      </c>
      <c r="E7" s="77"/>
      <c r="F7" s="87" t="s">
        <v>65</v>
      </c>
      <c r="G7" s="82">
        <f t="shared" si="0"/>
        <v>2</v>
      </c>
    </row>
    <row r="8" spans="2:8" x14ac:dyDescent="0.25">
      <c r="B8" s="81" t="s">
        <v>67</v>
      </c>
      <c r="C8" s="81" t="s">
        <v>62</v>
      </c>
      <c r="D8" s="80">
        <v>250000</v>
      </c>
      <c r="E8" s="77"/>
      <c r="F8" s="77"/>
      <c r="G8" s="77"/>
    </row>
    <row r="9" spans="2:8" x14ac:dyDescent="0.25">
      <c r="B9" s="81" t="s">
        <v>70</v>
      </c>
      <c r="C9" s="81" t="s">
        <v>65</v>
      </c>
      <c r="D9" s="80">
        <v>350000</v>
      </c>
      <c r="E9" s="77"/>
      <c r="F9" s="77"/>
      <c r="G9" s="77"/>
    </row>
    <row r="10" spans="2:8" x14ac:dyDescent="0.25">
      <c r="B10" s="81" t="s">
        <v>73</v>
      </c>
      <c r="C10" s="81" t="s">
        <v>52</v>
      </c>
      <c r="D10" s="80">
        <v>850000</v>
      </c>
      <c r="E10" s="77"/>
      <c r="F10" s="77"/>
      <c r="G10" s="77"/>
    </row>
    <row r="11" spans="2:8" x14ac:dyDescent="0.25">
      <c r="B11" s="81" t="s">
        <v>75</v>
      </c>
      <c r="C11" s="81" t="s">
        <v>51</v>
      </c>
      <c r="D11" s="80">
        <v>230000</v>
      </c>
      <c r="E11" s="77"/>
      <c r="F11" s="77"/>
      <c r="G11" s="77"/>
    </row>
    <row r="12" spans="2:8" x14ac:dyDescent="0.25">
      <c r="B12" s="81" t="s">
        <v>77</v>
      </c>
      <c r="C12" s="81" t="s">
        <v>55</v>
      </c>
      <c r="D12" s="80">
        <v>260000</v>
      </c>
      <c r="E12" s="77"/>
      <c r="F12" s="77"/>
      <c r="G12" s="77"/>
    </row>
    <row r="13" spans="2:8" x14ac:dyDescent="0.25">
      <c r="B13" s="81" t="s">
        <v>79</v>
      </c>
      <c r="C13" s="81" t="s">
        <v>62</v>
      </c>
      <c r="D13" s="80">
        <v>400000</v>
      </c>
      <c r="E13" s="77"/>
      <c r="F13" s="77"/>
      <c r="G13" s="77"/>
    </row>
    <row r="14" spans="2:8" ht="15.75" thickBot="1" x14ac:dyDescent="0.3">
      <c r="B14" s="79" t="s">
        <v>88</v>
      </c>
      <c r="C14" s="79" t="s">
        <v>65</v>
      </c>
      <c r="D14" s="78">
        <v>500000</v>
      </c>
      <c r="E14" s="77"/>
      <c r="F14" s="77"/>
      <c r="G14" s="77"/>
    </row>
    <row r="16" spans="2:8" ht="15.75" thickBot="1" x14ac:dyDescent="0.3"/>
    <row r="17" spans="2:9" ht="26.25" thickBot="1" x14ac:dyDescent="0.3">
      <c r="B17" s="97" t="s">
        <v>0</v>
      </c>
      <c r="C17" s="97" t="s">
        <v>81</v>
      </c>
      <c r="D17" s="97" t="s">
        <v>86</v>
      </c>
      <c r="E17" s="97" t="s">
        <v>89</v>
      </c>
      <c r="G17" s="98" t="s">
        <v>85</v>
      </c>
      <c r="H17" s="96" t="s">
        <v>90</v>
      </c>
    </row>
    <row r="18" spans="2:9" ht="15.75" thickBot="1" x14ac:dyDescent="0.3">
      <c r="B18" s="94" t="s">
        <v>49</v>
      </c>
      <c r="C18" s="94" t="s">
        <v>52</v>
      </c>
      <c r="D18" s="93">
        <v>300000</v>
      </c>
      <c r="E18" s="92">
        <v>0.12989999999999999</v>
      </c>
      <c r="G18" s="99" t="s">
        <v>52</v>
      </c>
      <c r="H18" s="95">
        <f>SUMIF($C$18:$C$29,G18,$D$18:$D$29)</f>
        <v>1350000</v>
      </c>
    </row>
    <row r="19" spans="2:9" ht="15.75" thickBot="1" x14ac:dyDescent="0.3">
      <c r="B19" s="94" t="s">
        <v>54</v>
      </c>
      <c r="C19" s="94" t="s">
        <v>51</v>
      </c>
      <c r="D19" s="93">
        <v>160000</v>
      </c>
      <c r="E19" s="92">
        <v>0.12989999999999999</v>
      </c>
      <c r="G19" s="100" t="s">
        <v>51</v>
      </c>
      <c r="H19" s="95">
        <f t="shared" ref="H19:H22" si="1">SUMIF($C$18:$C$29,G19,$D$18:$D$29)</f>
        <v>640000</v>
      </c>
    </row>
    <row r="20" spans="2:9" ht="15.75" thickBot="1" x14ac:dyDescent="0.3">
      <c r="B20" s="94" t="s">
        <v>57</v>
      </c>
      <c r="C20" s="94" t="s">
        <v>52</v>
      </c>
      <c r="D20" s="93">
        <v>200000</v>
      </c>
      <c r="E20" s="92">
        <v>0.125</v>
      </c>
      <c r="G20" s="100" t="s">
        <v>55</v>
      </c>
      <c r="H20" s="95">
        <f t="shared" si="1"/>
        <v>810000</v>
      </c>
    </row>
    <row r="21" spans="2:9" ht="15.75" thickBot="1" x14ac:dyDescent="0.3">
      <c r="B21" s="94" t="s">
        <v>60</v>
      </c>
      <c r="C21" s="94" t="s">
        <v>51</v>
      </c>
      <c r="D21" s="93">
        <v>250000</v>
      </c>
      <c r="E21" s="92">
        <v>0.1239</v>
      </c>
      <c r="G21" s="100" t="s">
        <v>62</v>
      </c>
      <c r="H21" s="95">
        <f t="shared" si="1"/>
        <v>650000</v>
      </c>
    </row>
    <row r="22" spans="2:9" ht="15.75" thickBot="1" x14ac:dyDescent="0.3">
      <c r="B22" s="94" t="s">
        <v>64</v>
      </c>
      <c r="C22" s="94" t="s">
        <v>55</v>
      </c>
      <c r="D22" s="93">
        <v>550000</v>
      </c>
      <c r="E22" s="92">
        <v>0.1232</v>
      </c>
      <c r="G22" s="101" t="s">
        <v>65</v>
      </c>
      <c r="H22" s="95">
        <f t="shared" si="1"/>
        <v>850000</v>
      </c>
    </row>
    <row r="23" spans="2:9" x14ac:dyDescent="0.25">
      <c r="B23" s="94" t="s">
        <v>67</v>
      </c>
      <c r="C23" s="94" t="s">
        <v>62</v>
      </c>
      <c r="D23" s="93">
        <v>250000</v>
      </c>
      <c r="E23" s="92">
        <v>0.1245</v>
      </c>
      <c r="G23" s="88"/>
      <c r="H23" s="88"/>
      <c r="I23" s="88"/>
    </row>
    <row r="24" spans="2:9" x14ac:dyDescent="0.25">
      <c r="B24" s="94" t="s">
        <v>70</v>
      </c>
      <c r="C24" s="94" t="s">
        <v>65</v>
      </c>
      <c r="D24" s="93">
        <v>350000</v>
      </c>
      <c r="E24" s="92">
        <v>0.12989999999999999</v>
      </c>
      <c r="G24" s="88"/>
      <c r="H24" s="88"/>
      <c r="I24" s="88"/>
    </row>
    <row r="25" spans="2:9" x14ac:dyDescent="0.25">
      <c r="B25" s="94" t="s">
        <v>73</v>
      </c>
      <c r="C25" s="94" t="s">
        <v>52</v>
      </c>
      <c r="D25" s="93">
        <v>850000</v>
      </c>
      <c r="E25" s="92">
        <v>0.1205</v>
      </c>
      <c r="G25" s="88"/>
      <c r="H25" s="88"/>
      <c r="I25" s="88"/>
    </row>
    <row r="26" spans="2:9" x14ac:dyDescent="0.25">
      <c r="B26" s="94" t="s">
        <v>75</v>
      </c>
      <c r="C26" s="94" t="s">
        <v>51</v>
      </c>
      <c r="D26" s="93">
        <v>230000</v>
      </c>
      <c r="E26" s="92">
        <v>0.124</v>
      </c>
      <c r="G26" s="88"/>
      <c r="H26" s="88"/>
      <c r="I26" s="88"/>
    </row>
    <row r="27" spans="2:9" x14ac:dyDescent="0.25">
      <c r="B27" s="94" t="s">
        <v>77</v>
      </c>
      <c r="C27" s="94" t="s">
        <v>55</v>
      </c>
      <c r="D27" s="93">
        <v>260000</v>
      </c>
      <c r="E27" s="92">
        <v>0.12989999999999999</v>
      </c>
      <c r="G27" s="88"/>
      <c r="H27" s="88"/>
      <c r="I27" s="88"/>
    </row>
    <row r="28" spans="2:9" x14ac:dyDescent="0.25">
      <c r="B28" s="94" t="s">
        <v>79</v>
      </c>
      <c r="C28" s="94" t="s">
        <v>62</v>
      </c>
      <c r="D28" s="93">
        <v>400000</v>
      </c>
      <c r="E28" s="92">
        <v>0.1239</v>
      </c>
      <c r="G28" s="88"/>
      <c r="H28" s="88"/>
      <c r="I28" s="88"/>
    </row>
    <row r="29" spans="2:9" ht="15.75" thickBot="1" x14ac:dyDescent="0.3">
      <c r="B29" s="91" t="s">
        <v>88</v>
      </c>
      <c r="C29" s="91" t="s">
        <v>65</v>
      </c>
      <c r="D29" s="90">
        <v>500000</v>
      </c>
      <c r="E29" s="89">
        <v>0.125</v>
      </c>
      <c r="G29" s="88"/>
      <c r="H29" s="88"/>
      <c r="I29" s="8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tabSelected="1" topLeftCell="D1" workbookViewId="0">
      <selection activeCell="I12" sqref="I12"/>
    </sheetView>
  </sheetViews>
  <sheetFormatPr baseColWidth="10" defaultRowHeight="15" x14ac:dyDescent="0.25"/>
  <cols>
    <col min="2" max="2" width="9.28515625" bestFit="1" customWidth="1"/>
    <col min="3" max="3" width="19.42578125" bestFit="1" customWidth="1"/>
    <col min="4" max="4" width="13.140625" bestFit="1" customWidth="1"/>
    <col min="5" max="5" width="11.5703125" bestFit="1" customWidth="1"/>
    <col min="7" max="7" width="21.7109375" bestFit="1" customWidth="1"/>
    <col min="8" max="8" width="21.7109375" customWidth="1"/>
    <col min="9" max="9" width="26.140625" bestFit="1" customWidth="1"/>
    <col min="10" max="10" width="23.140625" bestFit="1" customWidth="1"/>
    <col min="11" max="11" width="23.85546875" bestFit="1" customWidth="1"/>
    <col min="12" max="12" width="18.28515625" bestFit="1" customWidth="1"/>
  </cols>
  <sheetData>
    <row r="1" spans="2:12" ht="15.75" thickBot="1" x14ac:dyDescent="0.3"/>
    <row r="2" spans="2:12" ht="16.5" thickBot="1" x14ac:dyDescent="0.3">
      <c r="B2" s="104" t="s">
        <v>91</v>
      </c>
      <c r="C2" s="105" t="s">
        <v>92</v>
      </c>
      <c r="D2" s="104" t="s">
        <v>93</v>
      </c>
      <c r="E2" s="104" t="s">
        <v>94</v>
      </c>
      <c r="G2" s="135" t="s">
        <v>108</v>
      </c>
      <c r="H2" s="136"/>
      <c r="I2" s="103" t="s">
        <v>111</v>
      </c>
      <c r="J2" s="102" t="s">
        <v>107</v>
      </c>
      <c r="K2" s="103" t="s">
        <v>110</v>
      </c>
      <c r="L2" s="103" t="s">
        <v>109</v>
      </c>
    </row>
    <row r="3" spans="2:12" ht="15.75" x14ac:dyDescent="0.25">
      <c r="B3" s="106" t="s">
        <v>95</v>
      </c>
      <c r="C3" s="106" t="s">
        <v>96</v>
      </c>
      <c r="D3" s="106" t="s">
        <v>97</v>
      </c>
      <c r="E3" s="109">
        <v>11000</v>
      </c>
      <c r="G3" s="137" t="s">
        <v>104</v>
      </c>
      <c r="H3" s="140">
        <f>IFERROR(AVERAGEIF($B$3:$B$21,G3,$E$3:$E$21),0)</f>
        <v>21520</v>
      </c>
      <c r="I3" s="134">
        <f>AVERAGE(E3:E21)</f>
        <v>22973.684210526317</v>
      </c>
      <c r="J3" t="s">
        <v>101</v>
      </c>
      <c r="K3" t="s">
        <v>103</v>
      </c>
      <c r="L3" s="134">
        <f>SUM(E3:E21)</f>
        <v>436500</v>
      </c>
    </row>
    <row r="4" spans="2:12" ht="15.75" x14ac:dyDescent="0.25">
      <c r="B4" s="107" t="s">
        <v>98</v>
      </c>
      <c r="C4" s="107" t="s">
        <v>99</v>
      </c>
      <c r="D4" s="107" t="s">
        <v>97</v>
      </c>
      <c r="E4" s="110">
        <v>11900</v>
      </c>
      <c r="G4" s="137" t="s">
        <v>101</v>
      </c>
      <c r="H4" s="140">
        <f t="shared" ref="H4:H14" si="0">IFERROR(AVERAGEIF($B$3:$B$21,G4,$E$3:$E$21),0)</f>
        <v>24620</v>
      </c>
    </row>
    <row r="5" spans="2:12" ht="15.75" x14ac:dyDescent="0.25">
      <c r="B5" s="107" t="s">
        <v>95</v>
      </c>
      <c r="C5" s="107" t="s">
        <v>100</v>
      </c>
      <c r="D5" s="107" t="s">
        <v>97</v>
      </c>
      <c r="E5" s="110">
        <v>16400</v>
      </c>
      <c r="G5" s="137" t="s">
        <v>98</v>
      </c>
      <c r="H5" s="140">
        <f t="shared" si="0"/>
        <v>26350</v>
      </c>
    </row>
    <row r="6" spans="2:12" ht="15.75" x14ac:dyDescent="0.25">
      <c r="B6" s="107" t="s">
        <v>101</v>
      </c>
      <c r="C6" s="107" t="s">
        <v>96</v>
      </c>
      <c r="D6" s="107" t="s">
        <v>102</v>
      </c>
      <c r="E6" s="110">
        <v>17500</v>
      </c>
      <c r="G6" s="137" t="s">
        <v>95</v>
      </c>
      <c r="H6" s="140">
        <f t="shared" si="0"/>
        <v>15800</v>
      </c>
      <c r="I6" s="141"/>
    </row>
    <row r="7" spans="2:12" ht="15.75" x14ac:dyDescent="0.25">
      <c r="B7" s="107" t="s">
        <v>101</v>
      </c>
      <c r="C7" s="107" t="s">
        <v>96</v>
      </c>
      <c r="D7" s="107" t="s">
        <v>103</v>
      </c>
      <c r="E7" s="110">
        <v>17600</v>
      </c>
      <c r="G7" s="137" t="s">
        <v>106</v>
      </c>
      <c r="H7" s="140">
        <f t="shared" si="0"/>
        <v>30000</v>
      </c>
      <c r="I7" s="141"/>
    </row>
    <row r="8" spans="2:12" ht="15.75" x14ac:dyDescent="0.25">
      <c r="B8" s="107" t="s">
        <v>104</v>
      </c>
      <c r="C8" s="107" t="s">
        <v>100</v>
      </c>
      <c r="D8" s="107" t="s">
        <v>103</v>
      </c>
      <c r="E8" s="110">
        <v>18200</v>
      </c>
      <c r="G8" s="137" t="s">
        <v>105</v>
      </c>
      <c r="H8" s="140">
        <f t="shared" si="0"/>
        <v>23000</v>
      </c>
      <c r="I8" s="141"/>
    </row>
    <row r="9" spans="2:12" ht="15.75" x14ac:dyDescent="0.25">
      <c r="B9" s="107" t="s">
        <v>101</v>
      </c>
      <c r="C9" s="107" t="s">
        <v>99</v>
      </c>
      <c r="D9" s="107" t="s">
        <v>102</v>
      </c>
      <c r="E9" s="110">
        <v>18400</v>
      </c>
      <c r="G9" s="137" t="s">
        <v>139</v>
      </c>
      <c r="H9" s="140">
        <f t="shared" si="0"/>
        <v>0</v>
      </c>
      <c r="I9" s="141"/>
    </row>
    <row r="10" spans="2:12" ht="15.75" x14ac:dyDescent="0.25">
      <c r="B10" s="107" t="s">
        <v>95</v>
      </c>
      <c r="C10" s="107" t="s">
        <v>100</v>
      </c>
      <c r="D10" s="107" t="s">
        <v>102</v>
      </c>
      <c r="E10" s="110">
        <v>20000</v>
      </c>
      <c r="G10" s="137" t="s">
        <v>140</v>
      </c>
      <c r="H10" s="140">
        <f t="shared" si="0"/>
        <v>0</v>
      </c>
      <c r="I10" s="141"/>
    </row>
    <row r="11" spans="2:12" ht="15.75" x14ac:dyDescent="0.25">
      <c r="B11" s="107" t="s">
        <v>104</v>
      </c>
      <c r="C11" s="107" t="s">
        <v>100</v>
      </c>
      <c r="D11" s="107" t="s">
        <v>97</v>
      </c>
      <c r="E11" s="110">
        <v>20100</v>
      </c>
      <c r="G11" s="137" t="s">
        <v>141</v>
      </c>
      <c r="H11" s="140">
        <f t="shared" si="0"/>
        <v>0</v>
      </c>
      <c r="I11" s="141"/>
    </row>
    <row r="12" spans="2:12" ht="15.75" x14ac:dyDescent="0.25">
      <c r="B12" s="107" t="s">
        <v>104</v>
      </c>
      <c r="C12" s="107" t="s">
        <v>96</v>
      </c>
      <c r="D12" s="107" t="s">
        <v>97</v>
      </c>
      <c r="E12" s="110">
        <v>21400</v>
      </c>
      <c r="G12" s="137" t="s">
        <v>142</v>
      </c>
      <c r="H12" s="140">
        <f t="shared" si="0"/>
        <v>0</v>
      </c>
      <c r="I12" s="141"/>
    </row>
    <row r="13" spans="2:12" ht="15.75" x14ac:dyDescent="0.25">
      <c r="B13" s="107" t="s">
        <v>105</v>
      </c>
      <c r="C13" s="107" t="s">
        <v>99</v>
      </c>
      <c r="D13" s="107" t="s">
        <v>97</v>
      </c>
      <c r="E13" s="110">
        <v>23000</v>
      </c>
      <c r="G13" s="137" t="s">
        <v>143</v>
      </c>
      <c r="H13" s="140">
        <f t="shared" si="0"/>
        <v>0</v>
      </c>
      <c r="I13" s="141"/>
    </row>
    <row r="14" spans="2:12" ht="15.75" x14ac:dyDescent="0.25">
      <c r="B14" s="107" t="s">
        <v>104</v>
      </c>
      <c r="C14" s="107" t="s">
        <v>100</v>
      </c>
      <c r="D14" s="107" t="s">
        <v>102</v>
      </c>
      <c r="E14" s="110">
        <v>23400</v>
      </c>
      <c r="G14" s="137" t="s">
        <v>144</v>
      </c>
      <c r="H14" s="140">
        <f t="shared" si="0"/>
        <v>0</v>
      </c>
      <c r="I14" s="141"/>
    </row>
    <row r="15" spans="2:12" ht="15.75" x14ac:dyDescent="0.25">
      <c r="B15" s="107" t="s">
        <v>104</v>
      </c>
      <c r="C15" s="107" t="s">
        <v>99</v>
      </c>
      <c r="D15" s="107" t="s">
        <v>103</v>
      </c>
      <c r="E15" s="110">
        <v>24500</v>
      </c>
    </row>
    <row r="16" spans="2:12" ht="15.75" x14ac:dyDescent="0.25">
      <c r="B16" s="107" t="s">
        <v>98</v>
      </c>
      <c r="C16" s="107" t="s">
        <v>99</v>
      </c>
      <c r="D16" s="107" t="s">
        <v>103</v>
      </c>
      <c r="E16" s="110">
        <v>25500</v>
      </c>
    </row>
    <row r="17" spans="2:11" ht="15.75" x14ac:dyDescent="0.25">
      <c r="B17" s="107" t="s">
        <v>106</v>
      </c>
      <c r="C17" s="107" t="s">
        <v>96</v>
      </c>
      <c r="D17" s="107" t="s">
        <v>103</v>
      </c>
      <c r="E17" s="110">
        <v>30000</v>
      </c>
      <c r="G17" s="138" t="s">
        <v>145</v>
      </c>
      <c r="H17" s="138"/>
      <c r="J17" s="139" t="s">
        <v>146</v>
      </c>
      <c r="K17" s="139"/>
    </row>
    <row r="18" spans="2:11" ht="15.75" x14ac:dyDescent="0.25">
      <c r="B18" s="107" t="s">
        <v>98</v>
      </c>
      <c r="C18" s="107" t="s">
        <v>96</v>
      </c>
      <c r="D18" s="107" t="s">
        <v>97</v>
      </c>
      <c r="E18" s="110">
        <v>30600</v>
      </c>
      <c r="G18" s="137" t="s">
        <v>101</v>
      </c>
      <c r="H18" s="140">
        <f>IFERROR(SUMIF($B$3:$B$21,G18,E3:E21),0)</f>
        <v>123100</v>
      </c>
      <c r="J18" t="s">
        <v>103</v>
      </c>
      <c r="K18" s="140">
        <f>SUMIF($D$3:$D$21,J18,$E$3:$E$21)</f>
        <v>153200</v>
      </c>
    </row>
    <row r="19" spans="2:11" ht="15.75" x14ac:dyDescent="0.25">
      <c r="B19" s="107" t="s">
        <v>101</v>
      </c>
      <c r="C19" s="107" t="s">
        <v>100</v>
      </c>
      <c r="D19" s="107" t="s">
        <v>102</v>
      </c>
      <c r="E19" s="110">
        <v>34600</v>
      </c>
      <c r="G19" s="137" t="s">
        <v>104</v>
      </c>
      <c r="H19" s="140">
        <f>IFERROR(SUMIF($B$3:$B$21,G19,E4:E22),0)</f>
        <v>112800</v>
      </c>
      <c r="J19" t="s">
        <v>102</v>
      </c>
      <c r="K19" s="140">
        <f>SUMIF($D$3:$D$21,J19,$E$3:$E$21)</f>
        <v>148900</v>
      </c>
    </row>
    <row r="20" spans="2:11" ht="15.75" x14ac:dyDescent="0.25">
      <c r="B20" s="107" t="s">
        <v>101</v>
      </c>
      <c r="C20" s="107" t="s">
        <v>100</v>
      </c>
      <c r="D20" s="107" t="s">
        <v>102</v>
      </c>
      <c r="E20" s="110">
        <v>35000</v>
      </c>
      <c r="G20" s="137" t="s">
        <v>98</v>
      </c>
      <c r="H20" s="140">
        <f>IFERROR(SUMIF($B$3:$B$21,G20,E5:E23),0)</f>
        <v>83100</v>
      </c>
      <c r="J20" t="s">
        <v>97</v>
      </c>
      <c r="K20" s="140">
        <f>SUMIF($D$3:$D$21,J20,$E$3:$E$21)</f>
        <v>134400</v>
      </c>
    </row>
    <row r="21" spans="2:11" ht="16.5" thickBot="1" x14ac:dyDescent="0.3">
      <c r="B21" s="108" t="s">
        <v>98</v>
      </c>
      <c r="C21" s="108" t="s">
        <v>96</v>
      </c>
      <c r="D21" s="108" t="s">
        <v>103</v>
      </c>
      <c r="E21" s="111">
        <v>37400</v>
      </c>
      <c r="G21" s="137" t="s">
        <v>95</v>
      </c>
      <c r="H21" s="140">
        <f>IFERROR(SUMIF($B$3:$B$21,G21,E6:E24),0)</f>
        <v>58700</v>
      </c>
    </row>
    <row r="22" spans="2:11" ht="15.75" x14ac:dyDescent="0.25">
      <c r="G22" s="137" t="s">
        <v>106</v>
      </c>
      <c r="H22" s="140">
        <f>IFERROR(SUMIF($B$3:$B$21,G22,E7:E25),0)</f>
        <v>37400</v>
      </c>
    </row>
    <row r="23" spans="2:11" ht="15.75" x14ac:dyDescent="0.25">
      <c r="G23" s="137" t="s">
        <v>105</v>
      </c>
      <c r="H23" s="140">
        <f>IFERROR(SUMIF($B$3:$B$21,G23,E8:E26),0)</f>
        <v>30600</v>
      </c>
    </row>
    <row r="24" spans="2:11" ht="15.75" x14ac:dyDescent="0.25">
      <c r="G24" s="137" t="s">
        <v>139</v>
      </c>
      <c r="H24" s="140">
        <f>IFERROR(SUMIF($B$3:$B$21,G24,E9:E27),0)</f>
        <v>0</v>
      </c>
    </row>
    <row r="25" spans="2:11" ht="15.75" x14ac:dyDescent="0.25">
      <c r="G25" s="137" t="s">
        <v>140</v>
      </c>
      <c r="H25" s="140">
        <f>IFERROR(SUMIF($B$3:$B$21,G25,E10:E28),0)</f>
        <v>0</v>
      </c>
    </row>
    <row r="26" spans="2:11" ht="15.75" x14ac:dyDescent="0.25">
      <c r="G26" s="137" t="s">
        <v>141</v>
      </c>
      <c r="H26" s="140">
        <f>IFERROR(SUMIF($B$3:$B$21,G26,E11:E29),0)</f>
        <v>0</v>
      </c>
    </row>
    <row r="27" spans="2:11" ht="15.75" x14ac:dyDescent="0.25">
      <c r="G27" s="137" t="s">
        <v>142</v>
      </c>
      <c r="H27" s="140">
        <f>IFERROR(SUMIF($B$3:$B$21,G27,E12:E30),0)</f>
        <v>0</v>
      </c>
    </row>
    <row r="28" spans="2:11" ht="15.75" x14ac:dyDescent="0.25">
      <c r="G28" s="137" t="s">
        <v>143</v>
      </c>
      <c r="H28" s="140">
        <f>IFERROR(SUMIF($B$3:$B$21,G28,E13:E31),0)</f>
        <v>0</v>
      </c>
    </row>
    <row r="29" spans="2:11" ht="15.75" x14ac:dyDescent="0.25">
      <c r="G29" s="137" t="s">
        <v>144</v>
      </c>
      <c r="H29" s="140">
        <f>IFERROR(SUMIF($B$3:$B$21,G29,E14:E32),0)</f>
        <v>0</v>
      </c>
    </row>
  </sheetData>
  <sortState ref="J18:K20">
    <sortCondition descending="1" ref="K18"/>
  </sortState>
  <mergeCells count="3">
    <mergeCell ref="G2:H2"/>
    <mergeCell ref="G17:H17"/>
    <mergeCell ref="J17:K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EJERCICIO 1</vt:lpstr>
      <vt:lpstr>EJERCICIO 2</vt:lpstr>
      <vt:lpstr>EJERCICIO 3</vt:lpstr>
      <vt:lpstr>DATOS</vt:lpstr>
      <vt:lpstr>EJERCICIO 4</vt:lpstr>
      <vt:lpstr>EJERCICIO 5</vt:lpstr>
      <vt:lpstr>EJERCICIO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Luis Eduardo Oquendo Perez</cp:lastModifiedBy>
  <dcterms:created xsi:type="dcterms:W3CDTF">2014-05-20T03:27:00Z</dcterms:created>
  <dcterms:modified xsi:type="dcterms:W3CDTF">2015-04-20T20:03:54Z</dcterms:modified>
</cp:coreProperties>
</file>