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iver\Dropbox\Outbreak paper\Datasets\1. Data with practical solutions\Final datasets\"/>
    </mc:Choice>
  </mc:AlternateContent>
  <bookViews>
    <workbookView xWindow="1605" yWindow="465" windowWidth="25605" windowHeight="16455" tabRatio="500" firstSheet="1" activeTab="1"/>
  </bookViews>
  <sheets>
    <sheet name="Outbreak dataset" sheetId="1" r:id="rId1"/>
    <sheet name="Q1 Outbreak time series" sheetId="2" r:id="rId2"/>
    <sheet name="Q2 &amp; Q3 Reproductive numbers" sheetId="11" r:id="rId3"/>
    <sheet name="Q4 Cumulative attack rate" sheetId="12" r:id="rId4"/>
    <sheet name="Q5 &amp; Q6 Latent Period " sheetId="6" r:id="rId5"/>
    <sheet name="Q7 &amp; Q8 Incubation Period" sheetId="7" r:id="rId6"/>
    <sheet name="Q9 &amp; Q10 Infectious Period " sheetId="8" r:id="rId7"/>
    <sheet name="Q11 &amp; Q12 Generation time " sheetId="9" r:id="rId8"/>
    <sheet name="Q13 -Q19" sheetId="14" r:id="rId9"/>
  </sheets>
  <definedNames>
    <definedName name="_xlnm._FilterDatabase" localSheetId="0" hidden="1">'Outbreak dataset'!$A$2:$AJ$132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3" i="1"/>
  <c r="S4" i="1"/>
  <c r="S5" i="1"/>
  <c r="S10" i="1"/>
  <c r="S11" i="1"/>
  <c r="S12" i="1"/>
  <c r="S13" i="1"/>
  <c r="S14" i="1"/>
  <c r="S15" i="1"/>
  <c r="S16" i="1"/>
  <c r="I17" i="1"/>
  <c r="S17" i="1"/>
  <c r="S18" i="1"/>
  <c r="S19" i="1"/>
  <c r="I20" i="1"/>
  <c r="S20" i="1"/>
  <c r="S21" i="1"/>
  <c r="S22" i="1"/>
  <c r="S23" i="1"/>
  <c r="S24" i="1"/>
  <c r="I25" i="1"/>
  <c r="S25" i="1"/>
  <c r="I26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I45" i="1"/>
  <c r="S45" i="1"/>
  <c r="S46" i="1"/>
  <c r="I47" i="1"/>
  <c r="S47" i="1"/>
  <c r="S48" i="1"/>
  <c r="I49" i="1"/>
  <c r="S49" i="1"/>
  <c r="S50" i="1"/>
  <c r="S51" i="1"/>
  <c r="I52" i="1"/>
  <c r="S52" i="1"/>
  <c r="S53" i="1"/>
  <c r="S54" i="1"/>
  <c r="S55" i="1"/>
  <c r="I56" i="1"/>
  <c r="S56" i="1"/>
  <c r="S57" i="1"/>
  <c r="S58" i="1"/>
  <c r="S59" i="1"/>
  <c r="S60" i="1"/>
  <c r="I61" i="1"/>
  <c r="S61" i="1"/>
  <c r="I62" i="1"/>
  <c r="S62" i="1"/>
  <c r="S63" i="1"/>
  <c r="S64" i="1"/>
  <c r="S65" i="1"/>
  <c r="S66" i="1"/>
  <c r="S67" i="1"/>
  <c r="S68" i="1"/>
  <c r="S69" i="1"/>
  <c r="S70" i="1"/>
  <c r="I71" i="1"/>
  <c r="S71" i="1"/>
  <c r="S72" i="1"/>
  <c r="S73" i="1"/>
  <c r="S74" i="1"/>
  <c r="S75" i="1"/>
  <c r="S76" i="1"/>
  <c r="S77" i="1"/>
  <c r="S78" i="1"/>
  <c r="S79" i="1"/>
  <c r="S80" i="1"/>
  <c r="S81" i="1"/>
  <c r="S82" i="1"/>
  <c r="I83" i="1"/>
  <c r="S83" i="1"/>
  <c r="S84" i="1"/>
  <c r="S85" i="1"/>
  <c r="S86" i="1"/>
  <c r="S87" i="1"/>
  <c r="S88" i="1"/>
  <c r="S89" i="1"/>
  <c r="S90" i="1"/>
  <c r="S91" i="1"/>
  <c r="I92" i="1"/>
  <c r="S92" i="1"/>
  <c r="S93" i="1"/>
  <c r="S94" i="1"/>
  <c r="I95" i="1"/>
  <c r="S95" i="1"/>
  <c r="S96" i="1"/>
  <c r="I97" i="1"/>
  <c r="S97" i="1"/>
  <c r="I98" i="1"/>
  <c r="S98" i="1"/>
  <c r="I99" i="1"/>
  <c r="S99" i="1"/>
  <c r="S100" i="1"/>
  <c r="S101" i="1"/>
  <c r="S102" i="1"/>
  <c r="I103" i="1"/>
  <c r="S103" i="1"/>
  <c r="S104" i="1"/>
  <c r="S105" i="1"/>
  <c r="S106" i="1"/>
  <c r="S107" i="1"/>
  <c r="S108" i="1"/>
  <c r="S109" i="1"/>
  <c r="S110" i="1"/>
  <c r="S111" i="1"/>
  <c r="S112" i="1"/>
  <c r="I113" i="1"/>
  <c r="S113" i="1"/>
  <c r="S114" i="1"/>
  <c r="S115" i="1"/>
  <c r="S116" i="1"/>
  <c r="I117" i="1"/>
  <c r="S117" i="1"/>
  <c r="S118" i="1"/>
  <c r="S119" i="1"/>
  <c r="S120" i="1"/>
  <c r="S121" i="1"/>
  <c r="S122" i="1"/>
  <c r="S123" i="1"/>
  <c r="S124" i="1"/>
  <c r="S125" i="1"/>
  <c r="S126" i="1"/>
  <c r="S127" i="1"/>
  <c r="I128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C5" i="1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C3" i="12"/>
  <c r="A4" i="11" a="1"/>
  <c r="A4" i="11"/>
  <c r="A5" i="11" a="1"/>
  <c r="A5" i="11"/>
  <c r="A3" i="11" a="1"/>
  <c r="A3" i="11"/>
  <c r="F4" i="1"/>
  <c r="F6" i="1"/>
  <c r="F9" i="1"/>
  <c r="F12" i="1"/>
  <c r="N4" i="1"/>
  <c r="B4" i="11"/>
  <c r="F5" i="1"/>
  <c r="F32" i="1"/>
  <c r="N5" i="1"/>
  <c r="B5" i="11"/>
  <c r="F3" i="1"/>
  <c r="F10" i="1"/>
  <c r="F11" i="1"/>
  <c r="F14" i="1"/>
  <c r="N3" i="1"/>
  <c r="B3" i="11"/>
  <c r="A13" i="11"/>
  <c r="B13" i="11"/>
  <c r="C13" i="11"/>
  <c r="D13" i="11"/>
  <c r="E13" i="11"/>
  <c r="A14" i="11"/>
  <c r="B14" i="11"/>
  <c r="C14" i="11"/>
  <c r="D14" i="11"/>
  <c r="E14" i="11"/>
  <c r="A15" i="11"/>
  <c r="B15" i="11"/>
  <c r="C15" i="11"/>
  <c r="D15" i="11"/>
  <c r="E15" i="11"/>
  <c r="A16" i="11"/>
  <c r="B16" i="11"/>
  <c r="C16" i="11"/>
  <c r="D16" i="11"/>
  <c r="E16" i="11"/>
  <c r="A17" i="11"/>
  <c r="B17" i="11"/>
  <c r="C17" i="11"/>
  <c r="D17" i="11"/>
  <c r="E17" i="11"/>
  <c r="A18" i="11"/>
  <c r="B18" i="11"/>
  <c r="C18" i="11"/>
  <c r="D18" i="11"/>
  <c r="E18" i="11"/>
  <c r="A19" i="11"/>
  <c r="B19" i="11"/>
  <c r="C19" i="11"/>
  <c r="D19" i="11"/>
  <c r="E19" i="11"/>
  <c r="A20" i="11"/>
  <c r="B20" i="11"/>
  <c r="C20" i="11"/>
  <c r="D20" i="11"/>
  <c r="E20" i="11"/>
  <c r="A21" i="11"/>
  <c r="F16" i="1"/>
  <c r="B21" i="11"/>
  <c r="C21" i="11"/>
  <c r="D21" i="11"/>
  <c r="E21" i="11"/>
  <c r="A22" i="11"/>
  <c r="F17" i="1"/>
  <c r="B22" i="11"/>
  <c r="C22" i="11"/>
  <c r="D22" i="11"/>
  <c r="E22" i="11"/>
  <c r="A23" i="11"/>
  <c r="F20" i="1"/>
  <c r="B23" i="11"/>
  <c r="C23" i="11"/>
  <c r="D23" i="11"/>
  <c r="E23" i="11"/>
  <c r="A24" i="11"/>
  <c r="F21" i="1"/>
  <c r="B24" i="11"/>
  <c r="C24" i="11"/>
  <c r="D24" i="11"/>
  <c r="E24" i="11"/>
  <c r="A25" i="11"/>
  <c r="F22" i="1"/>
  <c r="B25" i="11"/>
  <c r="C25" i="11"/>
  <c r="D25" i="11"/>
  <c r="E25" i="11"/>
  <c r="A26" i="11"/>
  <c r="F23" i="1"/>
  <c r="B26" i="11"/>
  <c r="C26" i="11"/>
  <c r="D26" i="11"/>
  <c r="E26" i="11"/>
  <c r="A27" i="11"/>
  <c r="F25" i="1"/>
  <c r="B27" i="11"/>
  <c r="C27" i="11"/>
  <c r="D27" i="11"/>
  <c r="E27" i="11"/>
  <c r="A28" i="11"/>
  <c r="F26" i="1"/>
  <c r="B28" i="11"/>
  <c r="C28" i="11"/>
  <c r="D28" i="11"/>
  <c r="E28" i="11"/>
  <c r="A29" i="11"/>
  <c r="F27" i="1"/>
  <c r="B29" i="11"/>
  <c r="C29" i="11"/>
  <c r="D29" i="11"/>
  <c r="E29" i="11"/>
  <c r="A30" i="11"/>
  <c r="F29" i="1"/>
  <c r="B30" i="11"/>
  <c r="C30" i="11"/>
  <c r="D30" i="11"/>
  <c r="E30" i="11"/>
  <c r="A31" i="11"/>
  <c r="B31" i="11"/>
  <c r="C31" i="11"/>
  <c r="D31" i="11"/>
  <c r="E31" i="11"/>
  <c r="A32" i="11"/>
  <c r="F33" i="1"/>
  <c r="B32" i="11"/>
  <c r="C32" i="11"/>
  <c r="D32" i="11"/>
  <c r="E32" i="11"/>
  <c r="A33" i="11"/>
  <c r="F34" i="1"/>
  <c r="B33" i="11"/>
  <c r="C33" i="11"/>
  <c r="D33" i="11"/>
  <c r="E33" i="11"/>
  <c r="A34" i="11"/>
  <c r="F37" i="1"/>
  <c r="B34" i="11"/>
  <c r="C34" i="11"/>
  <c r="D34" i="11"/>
  <c r="E34" i="11"/>
  <c r="A35" i="11"/>
  <c r="F40" i="1"/>
  <c r="B35" i="11"/>
  <c r="C35" i="11"/>
  <c r="D35" i="11"/>
  <c r="E35" i="11"/>
  <c r="A36" i="11"/>
  <c r="F42" i="1"/>
  <c r="B36" i="11"/>
  <c r="C36" i="11"/>
  <c r="D36" i="11"/>
  <c r="E36" i="11"/>
  <c r="A37" i="11"/>
  <c r="F44" i="1"/>
  <c r="B37" i="11"/>
  <c r="C37" i="11"/>
  <c r="D37" i="11"/>
  <c r="E37" i="11"/>
  <c r="A38" i="11"/>
  <c r="F45" i="1"/>
  <c r="N45" i="1"/>
  <c r="B38" i="11"/>
  <c r="C38" i="11"/>
  <c r="D38" i="11"/>
  <c r="E38" i="11"/>
  <c r="A39" i="11"/>
  <c r="F47" i="1"/>
  <c r="F31" i="1"/>
  <c r="F94" i="1"/>
  <c r="F108" i="1"/>
  <c r="N47" i="1"/>
  <c r="B39" i="11"/>
  <c r="C39" i="11"/>
  <c r="D39" i="11"/>
  <c r="E39" i="11"/>
  <c r="A40" i="11"/>
  <c r="F49" i="1"/>
  <c r="F99" i="1"/>
  <c r="N49" i="1"/>
  <c r="B40" i="11"/>
  <c r="C40" i="11"/>
  <c r="D40" i="11"/>
  <c r="E40" i="11"/>
  <c r="A41" i="11"/>
  <c r="F52" i="1"/>
  <c r="F50" i="1"/>
  <c r="F84" i="1"/>
  <c r="F97" i="1"/>
  <c r="N52" i="1"/>
  <c r="B41" i="11"/>
  <c r="C41" i="11"/>
  <c r="D41" i="11"/>
  <c r="E41" i="11"/>
  <c r="A42" i="11"/>
  <c r="F54" i="1"/>
  <c r="F58" i="1"/>
  <c r="F66" i="1"/>
  <c r="N54" i="1"/>
  <c r="B42" i="11"/>
  <c r="C42" i="11"/>
  <c r="D42" i="11"/>
  <c r="E42" i="11"/>
  <c r="A43" i="11"/>
  <c r="F56" i="1"/>
  <c r="F71" i="1"/>
  <c r="F73" i="1"/>
  <c r="F77" i="1"/>
  <c r="F82" i="1"/>
  <c r="N56" i="1"/>
  <c r="B43" i="11"/>
  <c r="C43" i="11"/>
  <c r="D43" i="11"/>
  <c r="E43" i="11"/>
  <c r="A44" i="11"/>
  <c r="F61" i="1"/>
  <c r="F80" i="1"/>
  <c r="F119" i="1"/>
  <c r="N61" i="1"/>
  <c r="B44" i="11"/>
  <c r="C44" i="11"/>
  <c r="D44" i="11"/>
  <c r="E44" i="11"/>
  <c r="A45" i="11"/>
  <c r="F62" i="1"/>
  <c r="F68" i="1"/>
  <c r="N62" i="1"/>
  <c r="B45" i="11"/>
  <c r="C45" i="11"/>
  <c r="D45" i="11"/>
  <c r="E45" i="11"/>
  <c r="A46" i="11"/>
  <c r="F65" i="1"/>
  <c r="F30" i="1"/>
  <c r="F93" i="1"/>
  <c r="N65" i="1"/>
  <c r="B46" i="11"/>
  <c r="C46" i="11"/>
  <c r="D46" i="11"/>
  <c r="E46" i="11"/>
  <c r="A47" i="11"/>
  <c r="F55" i="1"/>
  <c r="F60" i="1"/>
  <c r="F76" i="1"/>
  <c r="F126" i="1"/>
  <c r="N66" i="1"/>
  <c r="B47" i="11"/>
  <c r="C47" i="11"/>
  <c r="D47" i="11"/>
  <c r="E47" i="11"/>
  <c r="A48" i="11"/>
  <c r="F122" i="1"/>
  <c r="N68" i="1"/>
  <c r="B48" i="11"/>
  <c r="C48" i="11"/>
  <c r="D48" i="11"/>
  <c r="E48" i="11"/>
  <c r="A49" i="11"/>
  <c r="F7" i="1"/>
  <c r="N71" i="1"/>
  <c r="B49" i="11"/>
  <c r="C49" i="11"/>
  <c r="D49" i="11"/>
  <c r="E49" i="11"/>
  <c r="A50" i="11"/>
  <c r="F105" i="1"/>
  <c r="F109" i="1"/>
  <c r="N73" i="1"/>
  <c r="B50" i="11"/>
  <c r="C50" i="11"/>
  <c r="D50" i="11"/>
  <c r="E50" i="11"/>
  <c r="A51" i="11"/>
  <c r="F81" i="1"/>
  <c r="N77" i="1"/>
  <c r="B51" i="11"/>
  <c r="C51" i="11"/>
  <c r="D51" i="11"/>
  <c r="E51" i="11"/>
  <c r="A52" i="11"/>
  <c r="F79" i="1"/>
  <c r="F111" i="1"/>
  <c r="N79" i="1"/>
  <c r="B52" i="11"/>
  <c r="C52" i="11"/>
  <c r="D52" i="11"/>
  <c r="E52" i="11"/>
  <c r="A53" i="11"/>
  <c r="F72" i="1"/>
  <c r="F124" i="1"/>
  <c r="F129" i="1"/>
  <c r="N81" i="1"/>
  <c r="B53" i="11"/>
  <c r="C53" i="11"/>
  <c r="D53" i="11"/>
  <c r="E53" i="11"/>
  <c r="A54" i="11"/>
  <c r="F64" i="1"/>
  <c r="F102" i="1"/>
  <c r="N82" i="1"/>
  <c r="B54" i="11"/>
  <c r="C54" i="11"/>
  <c r="D54" i="11"/>
  <c r="E54" i="11"/>
  <c r="A55" i="11"/>
  <c r="F83" i="1"/>
  <c r="F53" i="1"/>
  <c r="N83" i="1"/>
  <c r="B55" i="11"/>
  <c r="C55" i="11"/>
  <c r="D55" i="11"/>
  <c r="E55" i="11"/>
  <c r="A56" i="11"/>
  <c r="F86" i="1"/>
  <c r="F19" i="1"/>
  <c r="F35" i="1"/>
  <c r="N86" i="1"/>
  <c r="B56" i="11"/>
  <c r="C56" i="11"/>
  <c r="D56" i="11"/>
  <c r="E56" i="11"/>
  <c r="A57" i="11"/>
  <c r="F88" i="1"/>
  <c r="N88" i="1"/>
  <c r="B57" i="11"/>
  <c r="C57" i="11"/>
  <c r="D57" i="11"/>
  <c r="E57" i="11"/>
  <c r="A58" i="11"/>
  <c r="F90" i="1"/>
  <c r="F75" i="1"/>
  <c r="F89" i="1"/>
  <c r="N90" i="1"/>
  <c r="B58" i="11"/>
  <c r="C58" i="11"/>
  <c r="D58" i="11"/>
  <c r="E58" i="11"/>
  <c r="A59" i="11"/>
  <c r="F92" i="1"/>
  <c r="F28" i="1"/>
  <c r="F103" i="1"/>
  <c r="N92" i="1"/>
  <c r="B59" i="11"/>
  <c r="C59" i="11"/>
  <c r="D59" i="11"/>
  <c r="E59" i="11"/>
  <c r="A60" i="11"/>
  <c r="F95" i="1"/>
  <c r="F106" i="1"/>
  <c r="N95" i="1"/>
  <c r="B60" i="11"/>
  <c r="C60" i="11"/>
  <c r="D60" i="11"/>
  <c r="E60" i="11"/>
  <c r="A61" i="11"/>
  <c r="F96" i="1"/>
  <c r="N96" i="1"/>
  <c r="B61" i="11"/>
  <c r="C61" i="11"/>
  <c r="D61" i="11"/>
  <c r="E61" i="11"/>
  <c r="A62" i="11"/>
  <c r="F100" i="1"/>
  <c r="F114" i="1"/>
  <c r="F117" i="1"/>
  <c r="F120" i="1"/>
  <c r="N97" i="1"/>
  <c r="B62" i="11"/>
  <c r="C62" i="11"/>
  <c r="D62" i="11"/>
  <c r="E62" i="11"/>
  <c r="A63" i="11"/>
  <c r="F98" i="1"/>
  <c r="F74" i="1"/>
  <c r="N98" i="1"/>
  <c r="B63" i="11"/>
  <c r="C63" i="11"/>
  <c r="D63" i="11"/>
  <c r="E63" i="11"/>
  <c r="A64" i="11"/>
  <c r="F104" i="1"/>
  <c r="F107" i="1"/>
  <c r="F113" i="1"/>
  <c r="N99" i="1"/>
  <c r="B64" i="11"/>
  <c r="C64" i="11"/>
  <c r="D64" i="11"/>
  <c r="E64" i="11"/>
  <c r="A65" i="11"/>
  <c r="F38" i="1"/>
  <c r="F91" i="1"/>
  <c r="F101" i="1"/>
  <c r="F115" i="1"/>
  <c r="F8" i="1"/>
  <c r="F13" i="1"/>
  <c r="F15" i="1"/>
  <c r="F18" i="1"/>
  <c r="F24" i="1"/>
  <c r="F36" i="1"/>
  <c r="F39" i="1"/>
  <c r="F41" i="1"/>
  <c r="F43" i="1"/>
  <c r="F46" i="1"/>
  <c r="F48" i="1"/>
  <c r="F51" i="1"/>
  <c r="F57" i="1"/>
  <c r="F59" i="1"/>
  <c r="F63" i="1"/>
  <c r="F67" i="1"/>
  <c r="F69" i="1"/>
  <c r="F70" i="1"/>
  <c r="F78" i="1"/>
  <c r="F85" i="1"/>
  <c r="F87" i="1"/>
  <c r="F110" i="1"/>
  <c r="F112" i="1"/>
  <c r="F116" i="1"/>
  <c r="F118" i="1"/>
  <c r="F121" i="1"/>
  <c r="F123" i="1"/>
  <c r="F125" i="1"/>
  <c r="F127" i="1"/>
  <c r="F128" i="1"/>
  <c r="F130" i="1"/>
  <c r="F131" i="1"/>
  <c r="F132" i="1"/>
  <c r="N102" i="1"/>
  <c r="B65" i="11"/>
  <c r="C65" i="11"/>
  <c r="D65" i="11"/>
  <c r="E65" i="11"/>
  <c r="A66" i="11"/>
  <c r="N103" i="1"/>
  <c r="B66" i="11"/>
  <c r="C66" i="11"/>
  <c r="D66" i="11"/>
  <c r="E66" i="11"/>
  <c r="A67" i="11"/>
  <c r="B67" i="11"/>
  <c r="N106" i="1"/>
  <c r="C67" i="11"/>
  <c r="D67" i="11"/>
  <c r="E67" i="11"/>
  <c r="A68" i="11"/>
  <c r="B68" i="11"/>
  <c r="N108" i="1"/>
  <c r="C68" i="11"/>
  <c r="D68" i="11"/>
  <c r="E68" i="11"/>
  <c r="A69" i="11"/>
  <c r="B69" i="11"/>
  <c r="N113" i="1"/>
  <c r="C69" i="11"/>
  <c r="D69" i="11"/>
  <c r="E69" i="11"/>
  <c r="A70" i="11"/>
  <c r="B70" i="11"/>
  <c r="N116" i="1"/>
  <c r="C70" i="11"/>
  <c r="D70" i="11"/>
  <c r="E70" i="11"/>
  <c r="A71" i="11"/>
  <c r="B71" i="11"/>
  <c r="C71" i="11"/>
  <c r="N117" i="1"/>
  <c r="D71" i="11"/>
  <c r="E71" i="11"/>
  <c r="A72" i="11"/>
  <c r="B72" i="11"/>
  <c r="C72" i="11"/>
  <c r="N120" i="1"/>
  <c r="D72" i="11"/>
  <c r="E72" i="11"/>
  <c r="A73" i="11"/>
  <c r="B73" i="11"/>
  <c r="C73" i="11"/>
  <c r="N122" i="1"/>
  <c r="D73" i="11"/>
  <c r="E73" i="11"/>
  <c r="A74" i="11"/>
  <c r="B74" i="11"/>
  <c r="C74" i="11"/>
  <c r="N124" i="1"/>
  <c r="D74" i="11"/>
  <c r="E74" i="11"/>
  <c r="A75" i="11"/>
  <c r="B75" i="11"/>
  <c r="C75" i="11"/>
  <c r="N125" i="1"/>
  <c r="D75" i="11"/>
  <c r="E75" i="11"/>
  <c r="A76" i="11"/>
  <c r="B76" i="11"/>
  <c r="C76" i="11"/>
  <c r="N127" i="1"/>
  <c r="D76" i="11"/>
  <c r="E76" i="11"/>
  <c r="A77" i="11"/>
  <c r="B77" i="11"/>
  <c r="C77" i="11"/>
  <c r="N128" i="1"/>
  <c r="D77" i="11"/>
  <c r="E77" i="11"/>
  <c r="A78" i="11"/>
  <c r="B78" i="11"/>
  <c r="C78" i="11"/>
  <c r="N129" i="1"/>
  <c r="D78" i="11"/>
  <c r="E78" i="11"/>
  <c r="A79" i="11"/>
  <c r="B79" i="11"/>
  <c r="C79" i="11"/>
  <c r="D79" i="11"/>
  <c r="N130" i="1"/>
  <c r="E79" i="11"/>
  <c r="A80" i="11"/>
  <c r="B80" i="11"/>
  <c r="C80" i="11"/>
  <c r="D80" i="11"/>
  <c r="N131" i="1"/>
  <c r="E80" i="11"/>
  <c r="A81" i="11"/>
  <c r="B81" i="11"/>
  <c r="C81" i="11"/>
  <c r="D81" i="11"/>
  <c r="N132" i="1"/>
  <c r="E81" i="11"/>
  <c r="A82" i="11"/>
  <c r="B82" i="11"/>
  <c r="C82" i="11"/>
  <c r="D82" i="11"/>
  <c r="E82" i="11"/>
  <c r="A83" i="11"/>
  <c r="B83" i="11"/>
  <c r="C83" i="11"/>
  <c r="D83" i="11"/>
  <c r="E83" i="11"/>
  <c r="A84" i="11"/>
  <c r="B84" i="11"/>
  <c r="C84" i="11"/>
  <c r="D84" i="11"/>
  <c r="E84" i="11"/>
  <c r="A85" i="11"/>
  <c r="B85" i="11"/>
  <c r="C85" i="11"/>
  <c r="D85" i="11"/>
  <c r="E85" i="11"/>
  <c r="A86" i="11"/>
  <c r="B86" i="11"/>
  <c r="C86" i="11"/>
  <c r="D86" i="11"/>
  <c r="E86" i="11"/>
  <c r="A87" i="11"/>
  <c r="B87" i="11"/>
  <c r="C87" i="11"/>
  <c r="D87" i="11"/>
  <c r="E87" i="11"/>
  <c r="A88" i="11"/>
  <c r="B88" i="11"/>
  <c r="C88" i="11"/>
  <c r="D88" i="11"/>
  <c r="E88" i="11"/>
  <c r="A89" i="11"/>
  <c r="B89" i="11"/>
  <c r="C89" i="11"/>
  <c r="D89" i="11"/>
  <c r="E89" i="11"/>
  <c r="A90" i="11"/>
  <c r="B90" i="11"/>
  <c r="C90" i="11"/>
  <c r="D90" i="11"/>
  <c r="E90" i="11"/>
  <c r="A91" i="11"/>
  <c r="B91" i="11"/>
  <c r="C91" i="11"/>
  <c r="D91" i="11"/>
  <c r="E91" i="11"/>
  <c r="A92" i="11"/>
  <c r="B92" i="11"/>
  <c r="C92" i="11"/>
  <c r="D92" i="11"/>
  <c r="E92" i="11"/>
  <c r="A93" i="11"/>
  <c r="B93" i="11"/>
  <c r="C93" i="11"/>
  <c r="D93" i="11"/>
  <c r="E93" i="11"/>
  <c r="A94" i="11"/>
  <c r="B94" i="11"/>
  <c r="C94" i="11"/>
  <c r="D94" i="11"/>
  <c r="E94" i="11"/>
  <c r="A95" i="11"/>
  <c r="B95" i="11"/>
  <c r="C95" i="11"/>
  <c r="D95" i="11"/>
  <c r="E95" i="11"/>
  <c r="E12" i="11"/>
  <c r="D12" i="11"/>
  <c r="C12" i="11"/>
  <c r="B12" i="11"/>
  <c r="B4" i="2"/>
  <c r="C4" i="2"/>
  <c r="D4" i="2"/>
  <c r="E4" i="2"/>
  <c r="F4" i="2"/>
  <c r="L4" i="1"/>
  <c r="G4" i="2"/>
  <c r="H4" i="2"/>
  <c r="I4" i="2"/>
  <c r="J4" i="2"/>
  <c r="K4" i="2"/>
  <c r="L4" i="2"/>
  <c r="M4" i="2"/>
  <c r="N4" i="2"/>
  <c r="O4" i="2"/>
  <c r="P4" i="2"/>
  <c r="B5" i="2"/>
  <c r="C5" i="2"/>
  <c r="D5" i="2"/>
  <c r="E5" i="2"/>
  <c r="F5" i="2"/>
  <c r="L5" i="1"/>
  <c r="G5" i="2"/>
  <c r="H5" i="2"/>
  <c r="I5" i="2"/>
  <c r="J5" i="2"/>
  <c r="K5" i="2"/>
  <c r="L5" i="2"/>
  <c r="M5" i="2"/>
  <c r="N5" i="2"/>
  <c r="O5" i="2"/>
  <c r="P5" i="2"/>
  <c r="B6" i="2"/>
  <c r="C6" i="2"/>
  <c r="D6" i="2"/>
  <c r="E6" i="2"/>
  <c r="F6" i="2"/>
  <c r="L6" i="1"/>
  <c r="G6" i="2"/>
  <c r="H6" i="2"/>
  <c r="I6" i="2"/>
  <c r="J6" i="2"/>
  <c r="K6" i="2"/>
  <c r="L6" i="2"/>
  <c r="M6" i="2"/>
  <c r="N6" i="2"/>
  <c r="O6" i="2"/>
  <c r="P6" i="2"/>
  <c r="B7" i="2"/>
  <c r="C7" i="2"/>
  <c r="D7" i="2"/>
  <c r="E7" i="2"/>
  <c r="F7" i="2"/>
  <c r="L9" i="1"/>
  <c r="G7" i="2"/>
  <c r="H7" i="2"/>
  <c r="I7" i="2"/>
  <c r="J7" i="2"/>
  <c r="K7" i="2"/>
  <c r="L7" i="2"/>
  <c r="M7" i="2"/>
  <c r="N7" i="2"/>
  <c r="O7" i="2"/>
  <c r="P7" i="2"/>
  <c r="B8" i="2"/>
  <c r="C8" i="2"/>
  <c r="D8" i="2"/>
  <c r="E8" i="2"/>
  <c r="F8" i="2"/>
  <c r="L10" i="1"/>
  <c r="G8" i="2"/>
  <c r="H8" i="2"/>
  <c r="I8" i="2"/>
  <c r="J8" i="2"/>
  <c r="K8" i="2"/>
  <c r="L8" i="2"/>
  <c r="M8" i="2"/>
  <c r="N8" i="2"/>
  <c r="O8" i="2"/>
  <c r="P8" i="2"/>
  <c r="B9" i="2"/>
  <c r="C9" i="2"/>
  <c r="D9" i="2"/>
  <c r="E9" i="2"/>
  <c r="F9" i="2"/>
  <c r="L11" i="1"/>
  <c r="G9" i="2"/>
  <c r="H9" i="2"/>
  <c r="I9" i="2"/>
  <c r="J9" i="2"/>
  <c r="K9" i="2"/>
  <c r="L9" i="2"/>
  <c r="M9" i="2"/>
  <c r="N9" i="2"/>
  <c r="O9" i="2"/>
  <c r="P9" i="2"/>
  <c r="B10" i="2"/>
  <c r="C10" i="2"/>
  <c r="D10" i="2"/>
  <c r="E10" i="2"/>
  <c r="F10" i="2"/>
  <c r="L12" i="1"/>
  <c r="G10" i="2"/>
  <c r="H10" i="2"/>
  <c r="I10" i="2"/>
  <c r="J10" i="2"/>
  <c r="K10" i="2"/>
  <c r="L10" i="2"/>
  <c r="M10" i="2"/>
  <c r="N10" i="2"/>
  <c r="O10" i="2"/>
  <c r="P10" i="2"/>
  <c r="B11" i="2"/>
  <c r="C11" i="2"/>
  <c r="D11" i="2"/>
  <c r="E11" i="2"/>
  <c r="F11" i="2"/>
  <c r="L14" i="1"/>
  <c r="G11" i="2"/>
  <c r="H11" i="2"/>
  <c r="I11" i="2"/>
  <c r="J11" i="2"/>
  <c r="K11" i="2"/>
  <c r="L11" i="2"/>
  <c r="M11" i="2"/>
  <c r="N11" i="2"/>
  <c r="O11" i="2"/>
  <c r="P11" i="2"/>
  <c r="B12" i="2"/>
  <c r="C12" i="2"/>
  <c r="D12" i="2"/>
  <c r="E12" i="2"/>
  <c r="F12" i="2"/>
  <c r="L16" i="1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L17" i="1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L20" i="1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L21" i="1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L22" i="1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L23" i="1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L25" i="1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L26" i="1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L27" i="1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L29" i="1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L32" i="1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L33" i="1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L34" i="1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L37" i="1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L40" i="1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L42" i="1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L44" i="1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L45" i="1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L47" i="1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L49" i="1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L52" i="1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L54" i="1"/>
  <c r="G33" i="2"/>
  <c r="H33" i="2"/>
  <c r="I33" i="2"/>
  <c r="J33" i="2"/>
  <c r="K33" i="2"/>
  <c r="L33" i="2"/>
  <c r="M33" i="2"/>
  <c r="N33" i="2"/>
  <c r="O33" i="2"/>
  <c r="P33" i="2"/>
  <c r="B34" i="2"/>
  <c r="C34" i="2"/>
  <c r="D34" i="2"/>
  <c r="E34" i="2"/>
  <c r="F34" i="2"/>
  <c r="L56" i="1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L61" i="1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L62" i="1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L65" i="1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L66" i="1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L68" i="1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L71" i="1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L73" i="1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L77" i="1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L79" i="1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L81" i="1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L82" i="1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L83" i="1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L86" i="1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L88" i="1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L90" i="1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L92" i="1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L95" i="1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L96" i="1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L97" i="1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L98" i="1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L99" i="1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L102" i="1"/>
  <c r="G56" i="2"/>
  <c r="H56" i="2"/>
  <c r="I56" i="2"/>
  <c r="J56" i="2"/>
  <c r="K56" i="2"/>
  <c r="L56" i="2"/>
  <c r="M56" i="2"/>
  <c r="N56" i="2"/>
  <c r="O56" i="2"/>
  <c r="P56" i="2"/>
  <c r="B57" i="2"/>
  <c r="C57" i="2"/>
  <c r="D57" i="2"/>
  <c r="E57" i="2"/>
  <c r="F57" i="2"/>
  <c r="L103" i="1"/>
  <c r="G57" i="2"/>
  <c r="H57" i="2"/>
  <c r="I57" i="2"/>
  <c r="J57" i="2"/>
  <c r="K57" i="2"/>
  <c r="L57" i="2"/>
  <c r="M57" i="2"/>
  <c r="N57" i="2"/>
  <c r="O57" i="2"/>
  <c r="P57" i="2"/>
  <c r="B58" i="2"/>
  <c r="C58" i="2"/>
  <c r="D58" i="2"/>
  <c r="E58" i="2"/>
  <c r="F58" i="2"/>
  <c r="L106" i="1"/>
  <c r="G58" i="2"/>
  <c r="H58" i="2"/>
  <c r="I58" i="2"/>
  <c r="J58" i="2"/>
  <c r="K58" i="2"/>
  <c r="L58" i="2"/>
  <c r="M58" i="2"/>
  <c r="N58" i="2"/>
  <c r="O58" i="2"/>
  <c r="P58" i="2"/>
  <c r="B59" i="2"/>
  <c r="C59" i="2"/>
  <c r="D59" i="2"/>
  <c r="E59" i="2"/>
  <c r="F59" i="2"/>
  <c r="L108" i="1"/>
  <c r="G59" i="2"/>
  <c r="H59" i="2"/>
  <c r="I59" i="2"/>
  <c r="J59" i="2"/>
  <c r="K59" i="2"/>
  <c r="L59" i="2"/>
  <c r="M59" i="2"/>
  <c r="N59" i="2"/>
  <c r="O59" i="2"/>
  <c r="P59" i="2"/>
  <c r="B60" i="2"/>
  <c r="C60" i="2"/>
  <c r="D60" i="2"/>
  <c r="E60" i="2"/>
  <c r="F60" i="2"/>
  <c r="L113" i="1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L116" i="1"/>
  <c r="G61" i="2"/>
  <c r="H61" i="2"/>
  <c r="I61" i="2"/>
  <c r="J61" i="2"/>
  <c r="K61" i="2"/>
  <c r="L61" i="2"/>
  <c r="M61" i="2"/>
  <c r="N61" i="2"/>
  <c r="O61" i="2"/>
  <c r="P61" i="2"/>
  <c r="B62" i="2"/>
  <c r="C62" i="2"/>
  <c r="D62" i="2"/>
  <c r="E62" i="2"/>
  <c r="F62" i="2"/>
  <c r="L117" i="1"/>
  <c r="G62" i="2"/>
  <c r="H62" i="2"/>
  <c r="I62" i="2"/>
  <c r="J62" i="2"/>
  <c r="K62" i="2"/>
  <c r="L62" i="2"/>
  <c r="M62" i="2"/>
  <c r="N62" i="2"/>
  <c r="O62" i="2"/>
  <c r="P62" i="2"/>
  <c r="B63" i="2"/>
  <c r="C63" i="2"/>
  <c r="D63" i="2"/>
  <c r="E63" i="2"/>
  <c r="F63" i="2"/>
  <c r="L120" i="1"/>
  <c r="G63" i="2"/>
  <c r="H63" i="2"/>
  <c r="I63" i="2"/>
  <c r="J63" i="2"/>
  <c r="K63" i="2"/>
  <c r="L63" i="2"/>
  <c r="M63" i="2"/>
  <c r="N63" i="2"/>
  <c r="O63" i="2"/>
  <c r="P63" i="2"/>
  <c r="B64" i="2"/>
  <c r="C64" i="2"/>
  <c r="D64" i="2"/>
  <c r="E64" i="2"/>
  <c r="F64" i="2"/>
  <c r="L122" i="1"/>
  <c r="G64" i="2"/>
  <c r="H64" i="2"/>
  <c r="I64" i="2"/>
  <c r="J64" i="2"/>
  <c r="K64" i="2"/>
  <c r="L64" i="2"/>
  <c r="M64" i="2"/>
  <c r="N64" i="2"/>
  <c r="O64" i="2"/>
  <c r="P64" i="2"/>
  <c r="B65" i="2"/>
  <c r="C65" i="2"/>
  <c r="D65" i="2"/>
  <c r="E65" i="2"/>
  <c r="F65" i="2"/>
  <c r="L124" i="1"/>
  <c r="G65" i="2"/>
  <c r="H65" i="2"/>
  <c r="I65" i="2"/>
  <c r="J65" i="2"/>
  <c r="K65" i="2"/>
  <c r="L65" i="2"/>
  <c r="M65" i="2"/>
  <c r="N65" i="2"/>
  <c r="O65" i="2"/>
  <c r="P65" i="2"/>
  <c r="B66" i="2"/>
  <c r="C66" i="2"/>
  <c r="D66" i="2"/>
  <c r="E66" i="2"/>
  <c r="F66" i="2"/>
  <c r="L125" i="1"/>
  <c r="G66" i="2"/>
  <c r="H66" i="2"/>
  <c r="I66" i="2"/>
  <c r="J66" i="2"/>
  <c r="K66" i="2"/>
  <c r="L66" i="2"/>
  <c r="M66" i="2"/>
  <c r="N66" i="2"/>
  <c r="O66" i="2"/>
  <c r="P66" i="2"/>
  <c r="B67" i="2"/>
  <c r="C67" i="2"/>
  <c r="D67" i="2"/>
  <c r="E67" i="2"/>
  <c r="F67" i="2"/>
  <c r="L127" i="1"/>
  <c r="G67" i="2"/>
  <c r="H67" i="2"/>
  <c r="I67" i="2"/>
  <c r="J67" i="2"/>
  <c r="K67" i="2"/>
  <c r="L67" i="2"/>
  <c r="M67" i="2"/>
  <c r="N67" i="2"/>
  <c r="O67" i="2"/>
  <c r="P67" i="2"/>
  <c r="B68" i="2"/>
  <c r="C68" i="2"/>
  <c r="D68" i="2"/>
  <c r="E68" i="2"/>
  <c r="F68" i="2"/>
  <c r="L128" i="1"/>
  <c r="G68" i="2"/>
  <c r="H68" i="2"/>
  <c r="I68" i="2"/>
  <c r="J68" i="2"/>
  <c r="K68" i="2"/>
  <c r="L68" i="2"/>
  <c r="M68" i="2"/>
  <c r="N68" i="2"/>
  <c r="O68" i="2"/>
  <c r="P68" i="2"/>
  <c r="B69" i="2"/>
  <c r="C69" i="2"/>
  <c r="D69" i="2"/>
  <c r="E69" i="2"/>
  <c r="F69" i="2"/>
  <c r="L129" i="1"/>
  <c r="G69" i="2"/>
  <c r="H69" i="2"/>
  <c r="I69" i="2"/>
  <c r="J69" i="2"/>
  <c r="K69" i="2"/>
  <c r="L69" i="2"/>
  <c r="M69" i="2"/>
  <c r="N69" i="2"/>
  <c r="O69" i="2"/>
  <c r="P69" i="2"/>
  <c r="B70" i="2"/>
  <c r="C70" i="2"/>
  <c r="D70" i="2"/>
  <c r="E70" i="2"/>
  <c r="F70" i="2"/>
  <c r="L130" i="1"/>
  <c r="G70" i="2"/>
  <c r="H70" i="2"/>
  <c r="I70" i="2"/>
  <c r="J70" i="2"/>
  <c r="K70" i="2"/>
  <c r="L70" i="2"/>
  <c r="M70" i="2"/>
  <c r="N70" i="2"/>
  <c r="O70" i="2"/>
  <c r="P70" i="2"/>
  <c r="B71" i="2"/>
  <c r="C71" i="2"/>
  <c r="D71" i="2"/>
  <c r="E71" i="2"/>
  <c r="F71" i="2"/>
  <c r="L131" i="1"/>
  <c r="G71" i="2"/>
  <c r="H71" i="2"/>
  <c r="I71" i="2"/>
  <c r="J71" i="2"/>
  <c r="K71" i="2"/>
  <c r="L71" i="2"/>
  <c r="M71" i="2"/>
  <c r="N71" i="2"/>
  <c r="O71" i="2"/>
  <c r="P71" i="2"/>
  <c r="B72" i="2"/>
  <c r="C72" i="2"/>
  <c r="D72" i="2"/>
  <c r="E72" i="2"/>
  <c r="F72" i="2"/>
  <c r="L132" i="1"/>
  <c r="G72" i="2"/>
  <c r="H72" i="2"/>
  <c r="I72" i="2"/>
  <c r="J72" i="2"/>
  <c r="K72" i="2"/>
  <c r="L72" i="2"/>
  <c r="M72" i="2"/>
  <c r="N72" i="2"/>
  <c r="O72" i="2"/>
  <c r="P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L3" i="1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C4" i="12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3" i="1"/>
  <c r="W146" i="1"/>
  <c r="X146" i="1"/>
  <c r="W145" i="1"/>
  <c r="X145" i="1"/>
  <c r="W144" i="1"/>
  <c r="X144" i="1"/>
  <c r="W143" i="1"/>
  <c r="X143" i="1"/>
  <c r="W142" i="1"/>
  <c r="X142" i="1"/>
  <c r="W141" i="1"/>
  <c r="X141" i="1"/>
  <c r="W140" i="1"/>
  <c r="X140" i="1"/>
  <c r="W139" i="1"/>
  <c r="X139" i="1"/>
  <c r="W138" i="1"/>
  <c r="X138" i="1"/>
  <c r="W137" i="1"/>
  <c r="X137" i="1"/>
  <c r="W136" i="1"/>
  <c r="X136" i="1"/>
  <c r="W135" i="1"/>
  <c r="X135" i="1"/>
  <c r="W134" i="1"/>
  <c r="X134" i="1"/>
  <c r="W133" i="1"/>
  <c r="X133" i="1"/>
  <c r="W132" i="1"/>
  <c r="X132" i="1"/>
  <c r="W131" i="1"/>
  <c r="X131" i="1"/>
  <c r="W130" i="1"/>
  <c r="X130" i="1"/>
  <c r="W129" i="1"/>
  <c r="X129" i="1"/>
  <c r="W128" i="1"/>
  <c r="X128" i="1"/>
  <c r="W127" i="1"/>
  <c r="X127" i="1"/>
  <c r="W126" i="1"/>
  <c r="X126" i="1"/>
  <c r="W125" i="1"/>
  <c r="X125" i="1"/>
  <c r="W124" i="1"/>
  <c r="X124" i="1"/>
  <c r="W123" i="1"/>
  <c r="X123" i="1"/>
  <c r="W122" i="1"/>
  <c r="X122" i="1"/>
  <c r="W121" i="1"/>
  <c r="X121" i="1"/>
  <c r="W120" i="1"/>
  <c r="X120" i="1"/>
  <c r="W119" i="1"/>
  <c r="X119" i="1"/>
  <c r="W118" i="1"/>
  <c r="X118" i="1"/>
  <c r="W117" i="1"/>
  <c r="X117" i="1"/>
  <c r="W116" i="1"/>
  <c r="X116" i="1"/>
  <c r="W115" i="1"/>
  <c r="X115" i="1"/>
  <c r="W114" i="1"/>
  <c r="X114" i="1"/>
  <c r="W113" i="1"/>
  <c r="X113" i="1"/>
  <c r="W112" i="1"/>
  <c r="X112" i="1"/>
  <c r="W111" i="1"/>
  <c r="X111" i="1"/>
  <c r="W110" i="1"/>
  <c r="X110" i="1"/>
  <c r="W109" i="1"/>
  <c r="X109" i="1"/>
  <c r="W108" i="1"/>
  <c r="X108" i="1"/>
  <c r="W107" i="1"/>
  <c r="X107" i="1"/>
  <c r="W106" i="1"/>
  <c r="X106" i="1"/>
  <c r="W105" i="1"/>
  <c r="X105" i="1"/>
  <c r="W104" i="1"/>
  <c r="X104" i="1"/>
  <c r="W103" i="1"/>
  <c r="X103" i="1"/>
  <c r="W102" i="1"/>
  <c r="X102" i="1"/>
  <c r="W101" i="1"/>
  <c r="X101" i="1"/>
  <c r="W100" i="1"/>
  <c r="X100" i="1"/>
  <c r="W99" i="1"/>
  <c r="X99" i="1"/>
  <c r="W98" i="1"/>
  <c r="X98" i="1"/>
  <c r="W97" i="1"/>
  <c r="X97" i="1"/>
  <c r="W96" i="1"/>
  <c r="X96" i="1"/>
  <c r="W95" i="1"/>
  <c r="X95" i="1"/>
  <c r="W94" i="1"/>
  <c r="X94" i="1"/>
  <c r="W93" i="1"/>
  <c r="X93" i="1"/>
  <c r="W92" i="1"/>
  <c r="X92" i="1"/>
  <c r="W91" i="1"/>
  <c r="X91" i="1"/>
  <c r="W90" i="1"/>
  <c r="X90" i="1"/>
  <c r="W89" i="1"/>
  <c r="X89" i="1"/>
  <c r="W88" i="1"/>
  <c r="X88" i="1"/>
  <c r="W87" i="1"/>
  <c r="X87" i="1"/>
  <c r="W86" i="1"/>
  <c r="X86" i="1"/>
  <c r="W85" i="1"/>
  <c r="X85" i="1"/>
  <c r="W84" i="1"/>
  <c r="X84" i="1"/>
  <c r="W83" i="1"/>
  <c r="X83" i="1"/>
  <c r="W82" i="1"/>
  <c r="X82" i="1"/>
  <c r="W81" i="1"/>
  <c r="X81" i="1"/>
  <c r="W80" i="1"/>
  <c r="X80" i="1"/>
  <c r="W79" i="1"/>
  <c r="X79" i="1"/>
  <c r="W78" i="1"/>
  <c r="X78" i="1"/>
  <c r="W77" i="1"/>
  <c r="X77" i="1"/>
  <c r="W76" i="1"/>
  <c r="X76" i="1"/>
  <c r="W75" i="1"/>
  <c r="X75" i="1"/>
  <c r="W74" i="1"/>
  <c r="X74" i="1"/>
  <c r="W73" i="1"/>
  <c r="X73" i="1"/>
  <c r="W72" i="1"/>
  <c r="X72" i="1"/>
  <c r="W71" i="1"/>
  <c r="X71" i="1"/>
  <c r="W70" i="1"/>
  <c r="X70" i="1"/>
  <c r="W69" i="1"/>
  <c r="X69" i="1"/>
  <c r="W68" i="1"/>
  <c r="X68" i="1"/>
  <c r="W67" i="1"/>
  <c r="X67" i="1"/>
  <c r="W66" i="1"/>
  <c r="X66" i="1"/>
  <c r="W65" i="1"/>
  <c r="X65" i="1"/>
  <c r="W64" i="1"/>
  <c r="X64" i="1"/>
  <c r="W63" i="1"/>
  <c r="X63" i="1"/>
  <c r="W62" i="1"/>
  <c r="X62" i="1"/>
  <c r="W61" i="1"/>
  <c r="X61" i="1"/>
  <c r="W60" i="1"/>
  <c r="X60" i="1"/>
  <c r="W59" i="1"/>
  <c r="X59" i="1"/>
  <c r="W58" i="1"/>
  <c r="X58" i="1"/>
  <c r="W57" i="1"/>
  <c r="X57" i="1"/>
  <c r="W56" i="1"/>
  <c r="X56" i="1"/>
  <c r="W55" i="1"/>
  <c r="X55" i="1"/>
  <c r="W54" i="1"/>
  <c r="X54" i="1"/>
  <c r="W53" i="1"/>
  <c r="X53" i="1"/>
  <c r="W52" i="1"/>
  <c r="X52" i="1"/>
  <c r="W51" i="1"/>
  <c r="X51" i="1"/>
  <c r="W50" i="1"/>
  <c r="X50" i="1"/>
  <c r="W49" i="1"/>
  <c r="X49" i="1"/>
  <c r="W48" i="1"/>
  <c r="X48" i="1"/>
  <c r="W47" i="1"/>
  <c r="X47" i="1"/>
  <c r="W46" i="1"/>
  <c r="X46" i="1"/>
  <c r="W45" i="1"/>
  <c r="X45" i="1"/>
  <c r="W44" i="1"/>
  <c r="X44" i="1"/>
  <c r="W43" i="1"/>
  <c r="X43" i="1"/>
  <c r="W42" i="1"/>
  <c r="X42" i="1"/>
  <c r="W41" i="1"/>
  <c r="X41" i="1"/>
  <c r="W40" i="1"/>
  <c r="X40" i="1"/>
  <c r="W39" i="1"/>
  <c r="X39" i="1"/>
  <c r="W38" i="1"/>
  <c r="X38" i="1"/>
  <c r="W37" i="1"/>
  <c r="X37" i="1"/>
  <c r="W36" i="1"/>
  <c r="X36" i="1"/>
  <c r="W35" i="1"/>
  <c r="X35" i="1"/>
  <c r="W34" i="1"/>
  <c r="X34" i="1"/>
  <c r="W33" i="1"/>
  <c r="X33" i="1"/>
  <c r="W32" i="1"/>
  <c r="X32" i="1"/>
  <c r="W31" i="1"/>
  <c r="X31" i="1"/>
  <c r="W30" i="1"/>
  <c r="X30" i="1"/>
  <c r="W29" i="1"/>
  <c r="X29" i="1"/>
  <c r="W28" i="1"/>
  <c r="X28" i="1"/>
  <c r="W27" i="1"/>
  <c r="X27" i="1"/>
  <c r="W26" i="1"/>
  <c r="X26" i="1"/>
  <c r="W25" i="1"/>
  <c r="X25" i="1"/>
  <c r="W24" i="1"/>
  <c r="X24" i="1"/>
  <c r="W23" i="1"/>
  <c r="X23" i="1"/>
  <c r="W22" i="1"/>
  <c r="X22" i="1"/>
  <c r="W21" i="1"/>
  <c r="X21" i="1"/>
  <c r="W20" i="1"/>
  <c r="X20" i="1"/>
  <c r="W19" i="1"/>
  <c r="X19" i="1"/>
  <c r="W18" i="1"/>
  <c r="X18" i="1"/>
  <c r="W17" i="1"/>
  <c r="X17" i="1"/>
  <c r="W16" i="1"/>
  <c r="X16" i="1"/>
  <c r="W15" i="1"/>
  <c r="X15" i="1"/>
  <c r="W14" i="1"/>
  <c r="X14" i="1"/>
  <c r="W13" i="1"/>
  <c r="X13" i="1"/>
  <c r="W12" i="1"/>
  <c r="X12" i="1"/>
  <c r="W11" i="1"/>
  <c r="X11" i="1"/>
  <c r="W10" i="1"/>
  <c r="X10" i="1"/>
  <c r="W9" i="1"/>
  <c r="X9" i="1"/>
  <c r="W8" i="1"/>
  <c r="X8" i="1"/>
  <c r="W7" i="1"/>
  <c r="X7" i="1"/>
  <c r="W6" i="1"/>
  <c r="X6" i="1"/>
  <c r="W5" i="1"/>
  <c r="X5" i="1"/>
  <c r="W4" i="1"/>
  <c r="X4" i="1"/>
  <c r="W3" i="1"/>
  <c r="X3" i="1"/>
  <c r="C3" i="14"/>
  <c r="D3" i="14"/>
  <c r="E3" i="14"/>
  <c r="F3" i="14"/>
  <c r="G3" i="14"/>
  <c r="B3" i="14"/>
  <c r="M3" i="1"/>
  <c r="P3" i="1" a="1"/>
  <c r="P3" i="1"/>
  <c r="M12" i="1"/>
  <c r="M14" i="1"/>
  <c r="M37" i="1"/>
  <c r="Q37" i="1" a="1"/>
  <c r="M9" i="1"/>
  <c r="Q9" i="1" a="1"/>
  <c r="Q9" i="1"/>
  <c r="V9" i="1"/>
  <c r="M79" i="1"/>
  <c r="Q79" i="1" a="1"/>
  <c r="Q79" i="1"/>
  <c r="V79" i="1"/>
  <c r="M127" i="1"/>
  <c r="M88" i="1"/>
  <c r="V88" i="1"/>
  <c r="M47" i="1"/>
  <c r="M73" i="1"/>
  <c r="M117" i="1"/>
  <c r="Q3" i="1" a="1"/>
  <c r="Q3" i="1"/>
  <c r="M4" i="1"/>
  <c r="Q4" i="1" a="1"/>
  <c r="Q4" i="1"/>
  <c r="M5" i="1"/>
  <c r="V7" i="1"/>
  <c r="V8" i="1"/>
  <c r="V13" i="1"/>
  <c r="Q14" i="1" a="1"/>
  <c r="Q14" i="1"/>
  <c r="V15" i="1"/>
  <c r="V18" i="1"/>
  <c r="V19" i="1"/>
  <c r="M21" i="1"/>
  <c r="V24" i="1"/>
  <c r="M25" i="1"/>
  <c r="M26" i="1"/>
  <c r="Q26" i="1" a="1"/>
  <c r="Q26" i="1"/>
  <c r="V26" i="1"/>
  <c r="V28" i="1"/>
  <c r="M29" i="1"/>
  <c r="Q29" i="1" a="1"/>
  <c r="Q29" i="1"/>
  <c r="T29" i="1"/>
  <c r="V30" i="1"/>
  <c r="V31" i="1"/>
  <c r="M32" i="1"/>
  <c r="V32" i="1"/>
  <c r="M33" i="1"/>
  <c r="V35" i="1"/>
  <c r="V36" i="1"/>
  <c r="Q37" i="1"/>
  <c r="V37" i="1"/>
  <c r="V38" i="1"/>
  <c r="V39" i="1"/>
  <c r="M40" i="1"/>
  <c r="Q40" i="1" a="1"/>
  <c r="Q40" i="1"/>
  <c r="V41" i="1"/>
  <c r="V43" i="1"/>
  <c r="M44" i="1"/>
  <c r="M45" i="1"/>
  <c r="V45" i="1"/>
  <c r="V46" i="1"/>
  <c r="V48" i="1"/>
  <c r="M49" i="1"/>
  <c r="Q49" i="1" a="1"/>
  <c r="Q49" i="1"/>
  <c r="V50" i="1"/>
  <c r="V51" i="1"/>
  <c r="V53" i="1"/>
  <c r="M54" i="1"/>
  <c r="V55" i="1"/>
  <c r="V57" i="1"/>
  <c r="V58" i="1"/>
  <c r="V59" i="1"/>
  <c r="V60" i="1"/>
  <c r="M62" i="1"/>
  <c r="Q62" i="1" a="1"/>
  <c r="Q62" i="1"/>
  <c r="V63" i="1"/>
  <c r="V64" i="1"/>
  <c r="M65" i="1"/>
  <c r="Q65" i="1" a="1"/>
  <c r="Q65" i="1"/>
  <c r="M66" i="1"/>
  <c r="Q66" i="1" a="1"/>
  <c r="Q66" i="1"/>
  <c r="V66" i="1"/>
  <c r="V67" i="1"/>
  <c r="V69" i="1"/>
  <c r="V70" i="1"/>
  <c r="M71" i="1"/>
  <c r="V72" i="1"/>
  <c r="V74" i="1"/>
  <c r="V75" i="1"/>
  <c r="V76" i="1"/>
  <c r="M77" i="1"/>
  <c r="V78" i="1"/>
  <c r="V80" i="1"/>
  <c r="M83" i="1"/>
  <c r="Q83" i="1" a="1"/>
  <c r="Q83" i="1"/>
  <c r="V84" i="1"/>
  <c r="V85" i="1"/>
  <c r="M86" i="1"/>
  <c r="V87" i="1"/>
  <c r="V89" i="1"/>
  <c r="M90" i="1"/>
  <c r="Q90" i="1" a="1"/>
  <c r="Q90" i="1"/>
  <c r="T90" i="1"/>
  <c r="V91" i="1"/>
  <c r="M92" i="1"/>
  <c r="Q92" i="1" a="1"/>
  <c r="Q92" i="1"/>
  <c r="V92" i="1"/>
  <c r="V93" i="1"/>
  <c r="V94" i="1"/>
  <c r="M95" i="1"/>
  <c r="Q95" i="1" a="1"/>
  <c r="Q95" i="1"/>
  <c r="T95" i="1"/>
  <c r="V95" i="1"/>
  <c r="M96" i="1"/>
  <c r="M98" i="1"/>
  <c r="M99" i="1"/>
  <c r="Q99" i="1" a="1"/>
  <c r="Q99" i="1"/>
  <c r="V100" i="1"/>
  <c r="V101" i="1"/>
  <c r="M102" i="1"/>
  <c r="Q102" i="1" a="1"/>
  <c r="Q102" i="1"/>
  <c r="M103" i="1"/>
  <c r="Q103" i="1" a="1"/>
  <c r="Q103" i="1"/>
  <c r="V104" i="1"/>
  <c r="V105" i="1"/>
  <c r="M106" i="1"/>
  <c r="Q106" i="1" a="1"/>
  <c r="Q106" i="1"/>
  <c r="V106" i="1"/>
  <c r="V107" i="1"/>
  <c r="M108" i="1"/>
  <c r="V109" i="1"/>
  <c r="V110" i="1"/>
  <c r="V111" i="1"/>
  <c r="V112" i="1"/>
  <c r="M113" i="1"/>
  <c r="V114" i="1"/>
  <c r="V115" i="1"/>
  <c r="V117" i="1"/>
  <c r="V118" i="1"/>
  <c r="V119" i="1"/>
  <c r="M120" i="1"/>
  <c r="V121" i="1"/>
  <c r="M122" i="1"/>
  <c r="Q122" i="1" a="1"/>
  <c r="Q122" i="1"/>
  <c r="T122" i="1"/>
  <c r="V123" i="1"/>
  <c r="M124" i="1"/>
  <c r="V124" i="1"/>
  <c r="M125" i="1"/>
  <c r="V125" i="1"/>
  <c r="V126" i="1"/>
  <c r="Q127" i="1" a="1"/>
  <c r="Q127" i="1"/>
  <c r="T127" i="1"/>
  <c r="V127" i="1"/>
  <c r="M128" i="1"/>
  <c r="M129" i="1"/>
  <c r="M130" i="1"/>
  <c r="Q130" i="1" a="1"/>
  <c r="Q130" i="1"/>
  <c r="M131" i="1"/>
  <c r="V131" i="1"/>
  <c r="M132" i="1"/>
  <c r="Q132" i="1" a="1"/>
  <c r="Q132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T3" i="1"/>
  <c r="T4" i="1"/>
  <c r="T7" i="1"/>
  <c r="T8" i="1"/>
  <c r="T13" i="1"/>
  <c r="T14" i="1"/>
  <c r="T15" i="1"/>
  <c r="T18" i="1"/>
  <c r="T19" i="1"/>
  <c r="T24" i="1"/>
  <c r="T26" i="1"/>
  <c r="T28" i="1"/>
  <c r="T30" i="1"/>
  <c r="T31" i="1"/>
  <c r="T32" i="1"/>
  <c r="T35" i="1"/>
  <c r="T36" i="1"/>
  <c r="T37" i="1"/>
  <c r="T38" i="1"/>
  <c r="T39" i="1"/>
  <c r="T40" i="1"/>
  <c r="T41" i="1"/>
  <c r="T43" i="1"/>
  <c r="T45" i="1"/>
  <c r="T46" i="1"/>
  <c r="T48" i="1"/>
  <c r="T50" i="1"/>
  <c r="T51" i="1"/>
  <c r="T53" i="1"/>
  <c r="T55" i="1"/>
  <c r="T57" i="1"/>
  <c r="T58" i="1"/>
  <c r="T59" i="1"/>
  <c r="T60" i="1"/>
  <c r="T62" i="1"/>
  <c r="T63" i="1"/>
  <c r="T64" i="1"/>
  <c r="T66" i="1"/>
  <c r="T67" i="1"/>
  <c r="T69" i="1"/>
  <c r="T70" i="1"/>
  <c r="T72" i="1"/>
  <c r="T74" i="1"/>
  <c r="T75" i="1"/>
  <c r="T76" i="1"/>
  <c r="T78" i="1"/>
  <c r="T79" i="1"/>
  <c r="T80" i="1"/>
  <c r="T84" i="1"/>
  <c r="T85" i="1"/>
  <c r="T87" i="1"/>
  <c r="T88" i="1"/>
  <c r="T89" i="1"/>
  <c r="T91" i="1"/>
  <c r="T92" i="1"/>
  <c r="T93" i="1"/>
  <c r="T94" i="1"/>
  <c r="T96" i="1"/>
  <c r="T100" i="1"/>
  <c r="T101" i="1"/>
  <c r="T102" i="1"/>
  <c r="T104" i="1"/>
  <c r="T105" i="1"/>
  <c r="T106" i="1"/>
  <c r="T107" i="1"/>
  <c r="T109" i="1"/>
  <c r="T110" i="1"/>
  <c r="T111" i="1"/>
  <c r="T112" i="1"/>
  <c r="T114" i="1"/>
  <c r="T115" i="1"/>
  <c r="T117" i="1"/>
  <c r="T118" i="1"/>
  <c r="T119" i="1"/>
  <c r="T121" i="1"/>
  <c r="T123" i="1"/>
  <c r="T125" i="1"/>
  <c r="T126" i="1"/>
  <c r="T131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3" i="1"/>
  <c r="U94" i="1"/>
  <c r="U95" i="1"/>
  <c r="U96" i="1"/>
  <c r="U97" i="1"/>
  <c r="U98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P4" i="1" a="1"/>
  <c r="P4" i="1"/>
  <c r="P5" i="1" a="1"/>
  <c r="P5" i="1"/>
  <c r="P7" i="1" a="1"/>
  <c r="P7" i="1"/>
  <c r="P8" i="1" a="1"/>
  <c r="P8" i="1"/>
  <c r="P9" i="1" a="1"/>
  <c r="P9" i="1"/>
  <c r="P13" i="1" a="1"/>
  <c r="P13" i="1"/>
  <c r="P14" i="1" a="1"/>
  <c r="P14" i="1"/>
  <c r="P15" i="1" a="1"/>
  <c r="P15" i="1"/>
  <c r="P18" i="1" a="1"/>
  <c r="P18" i="1"/>
  <c r="P19" i="1" a="1"/>
  <c r="P19" i="1"/>
  <c r="P21" i="1" a="1"/>
  <c r="P21" i="1"/>
  <c r="P24" i="1" a="1"/>
  <c r="P24" i="1"/>
  <c r="P25" i="1" a="1"/>
  <c r="P25" i="1"/>
  <c r="P26" i="1" a="1"/>
  <c r="P26" i="1"/>
  <c r="P28" i="1" a="1"/>
  <c r="P28" i="1"/>
  <c r="P29" i="1" a="1"/>
  <c r="P29" i="1"/>
  <c r="P30" i="1" a="1"/>
  <c r="P30" i="1"/>
  <c r="P31" i="1" a="1"/>
  <c r="P31" i="1"/>
  <c r="P32" i="1" a="1"/>
  <c r="P32" i="1"/>
  <c r="P33" i="1" a="1"/>
  <c r="P33" i="1"/>
  <c r="P35" i="1" a="1"/>
  <c r="P35" i="1"/>
  <c r="P36" i="1" a="1"/>
  <c r="P36" i="1"/>
  <c r="P37" i="1" a="1"/>
  <c r="P37" i="1"/>
  <c r="P38" i="1" a="1"/>
  <c r="P38" i="1"/>
  <c r="P39" i="1" a="1"/>
  <c r="P39" i="1"/>
  <c r="P40" i="1" a="1"/>
  <c r="P40" i="1"/>
  <c r="P41" i="1" a="1"/>
  <c r="P41" i="1"/>
  <c r="P43" i="1" a="1"/>
  <c r="P43" i="1"/>
  <c r="P45" i="1" a="1"/>
  <c r="P45" i="1"/>
  <c r="P46" i="1" a="1"/>
  <c r="P46" i="1"/>
  <c r="P47" i="1" a="1"/>
  <c r="P47" i="1"/>
  <c r="P48" i="1" a="1"/>
  <c r="P48" i="1"/>
  <c r="P49" i="1" a="1"/>
  <c r="P49" i="1"/>
  <c r="P50" i="1" a="1"/>
  <c r="P50" i="1"/>
  <c r="P51" i="1" a="1"/>
  <c r="P51" i="1"/>
  <c r="P53" i="1" a="1"/>
  <c r="P53" i="1"/>
  <c r="P54" i="1" a="1"/>
  <c r="P54" i="1"/>
  <c r="P55" i="1" a="1"/>
  <c r="P55" i="1"/>
  <c r="P57" i="1" a="1"/>
  <c r="P57" i="1"/>
  <c r="P58" i="1" a="1"/>
  <c r="P58" i="1"/>
  <c r="P59" i="1" a="1"/>
  <c r="P59" i="1"/>
  <c r="P60" i="1" a="1"/>
  <c r="P60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P83" i="1" a="1"/>
  <c r="P83" i="1"/>
  <c r="P84" i="1" a="1"/>
  <c r="P84" i="1"/>
  <c r="P85" i="1" a="1"/>
  <c r="P85" i="1"/>
  <c r="P86" i="1" a="1"/>
  <c r="P86" i="1"/>
  <c r="P87" i="1" a="1"/>
  <c r="P87" i="1"/>
  <c r="P88" i="1" a="1"/>
  <c r="P88" i="1"/>
  <c r="P89" i="1" a="1"/>
  <c r="P89" i="1"/>
  <c r="P90" i="1" a="1"/>
  <c r="P90" i="1"/>
  <c r="P91" i="1" a="1"/>
  <c r="P91" i="1"/>
  <c r="P92" i="1" a="1"/>
  <c r="P92" i="1"/>
  <c r="P93" i="1" a="1"/>
  <c r="P93" i="1"/>
  <c r="P94" i="1" a="1"/>
  <c r="P94" i="1"/>
  <c r="P95" i="1" a="1"/>
  <c r="P95" i="1"/>
  <c r="P96" i="1" a="1"/>
  <c r="P96" i="1"/>
  <c r="P99" i="1" a="1"/>
  <c r="P99" i="1"/>
  <c r="P100" i="1" a="1"/>
  <c r="P100" i="1"/>
  <c r="P101" i="1" a="1"/>
  <c r="P101" i="1"/>
  <c r="P102" i="1" a="1"/>
  <c r="P102" i="1"/>
  <c r="P103" i="1" a="1"/>
  <c r="P103" i="1"/>
  <c r="P104" i="1" a="1"/>
  <c r="P104" i="1"/>
  <c r="P105" i="1" a="1"/>
  <c r="P105" i="1"/>
  <c r="P106" i="1" a="1"/>
  <c r="P106" i="1"/>
  <c r="P107" i="1" a="1"/>
  <c r="P107" i="1"/>
  <c r="P108" i="1" a="1"/>
  <c r="P108" i="1"/>
  <c r="P109" i="1" a="1"/>
  <c r="P109" i="1"/>
  <c r="P110" i="1" a="1"/>
  <c r="P110" i="1"/>
  <c r="P111" i="1" a="1"/>
  <c r="P111" i="1"/>
  <c r="P112" i="1" a="1"/>
  <c r="P112" i="1"/>
  <c r="P113" i="1" a="1"/>
  <c r="P113" i="1"/>
  <c r="P114" i="1" a="1"/>
  <c r="P114" i="1"/>
  <c r="P115" i="1" a="1"/>
  <c r="P115" i="1"/>
  <c r="P117" i="1" a="1"/>
  <c r="P117" i="1"/>
  <c r="P118" i="1" a="1"/>
  <c r="P118" i="1"/>
  <c r="P119" i="1" a="1"/>
  <c r="P119" i="1"/>
  <c r="P120" i="1" a="1"/>
  <c r="P120" i="1"/>
  <c r="P121" i="1" a="1"/>
  <c r="P121" i="1"/>
  <c r="P122" i="1" a="1"/>
  <c r="P122" i="1"/>
  <c r="P123" i="1" a="1"/>
  <c r="P123" i="1"/>
  <c r="P124" i="1" a="1"/>
  <c r="P124" i="1"/>
  <c r="P125" i="1" a="1"/>
  <c r="P125" i="1"/>
  <c r="P126" i="1" a="1"/>
  <c r="P126" i="1"/>
  <c r="P127" i="1" a="1"/>
  <c r="P127" i="1"/>
  <c r="P128" i="1" a="1"/>
  <c r="P128" i="1"/>
  <c r="P129" i="1" a="1"/>
  <c r="P129" i="1"/>
  <c r="P130" i="1" a="1"/>
  <c r="P130" i="1"/>
  <c r="P131" i="1" a="1"/>
  <c r="P131" i="1"/>
  <c r="P132" i="1" a="1"/>
  <c r="P132" i="1"/>
  <c r="P133" i="1" a="1"/>
  <c r="P133" i="1"/>
  <c r="P134" i="1" a="1"/>
  <c r="P134" i="1"/>
  <c r="P135" i="1" a="1"/>
  <c r="P135" i="1"/>
  <c r="P136" i="1" a="1"/>
  <c r="P136" i="1"/>
  <c r="P137" i="1" a="1"/>
  <c r="P137" i="1"/>
  <c r="P138" i="1" a="1"/>
  <c r="P138" i="1"/>
  <c r="P139" i="1" a="1"/>
  <c r="P139" i="1"/>
  <c r="P140" i="1" a="1"/>
  <c r="P140" i="1"/>
  <c r="P141" i="1" a="1"/>
  <c r="P141" i="1"/>
  <c r="P142" i="1" a="1"/>
  <c r="P142" i="1"/>
  <c r="P143" i="1" a="1"/>
  <c r="P143" i="1"/>
  <c r="P144" i="1" a="1"/>
  <c r="P144" i="1"/>
  <c r="P145" i="1" a="1"/>
  <c r="P145" i="1"/>
  <c r="P146" i="1" a="1"/>
  <c r="P146" i="1"/>
  <c r="Q7" i="1" a="1"/>
  <c r="Q7" i="1"/>
  <c r="Q8" i="1" a="1"/>
  <c r="Q8" i="1"/>
  <c r="Q13" i="1" a="1"/>
  <c r="Q13" i="1"/>
  <c r="Q15" i="1" a="1"/>
  <c r="Q15" i="1"/>
  <c r="Q18" i="1" a="1"/>
  <c r="Q18" i="1"/>
  <c r="Q19" i="1" a="1"/>
  <c r="Q19" i="1"/>
  <c r="Q24" i="1" a="1"/>
  <c r="Q24" i="1"/>
  <c r="Q25" i="1" a="1"/>
  <c r="Q25" i="1"/>
  <c r="Q28" i="1" a="1"/>
  <c r="Q28" i="1"/>
  <c r="Q30" i="1" a="1"/>
  <c r="Q30" i="1"/>
  <c r="Q31" i="1" a="1"/>
  <c r="Q31" i="1"/>
  <c r="Q32" i="1" a="1"/>
  <c r="Q32" i="1"/>
  <c r="Q35" i="1" a="1"/>
  <c r="Q35" i="1"/>
  <c r="Q36" i="1" a="1"/>
  <c r="Q36" i="1"/>
  <c r="Q38" i="1" a="1"/>
  <c r="Q38" i="1"/>
  <c r="Q39" i="1" a="1"/>
  <c r="Q39" i="1"/>
  <c r="Q41" i="1" a="1"/>
  <c r="Q41" i="1"/>
  <c r="Q43" i="1" a="1"/>
  <c r="Q43" i="1"/>
  <c r="Q45" i="1" a="1"/>
  <c r="Q45" i="1"/>
  <c r="Q46" i="1" a="1"/>
  <c r="Q46" i="1"/>
  <c r="Q48" i="1" a="1"/>
  <c r="Q48" i="1"/>
  <c r="Q50" i="1" a="1"/>
  <c r="Q50" i="1"/>
  <c r="Q51" i="1" a="1"/>
  <c r="Q51" i="1"/>
  <c r="Q53" i="1" a="1"/>
  <c r="Q53" i="1"/>
  <c r="Q55" i="1" a="1"/>
  <c r="Q55" i="1"/>
  <c r="Q57" i="1" a="1"/>
  <c r="Q57" i="1"/>
  <c r="Q58" i="1" a="1"/>
  <c r="Q58" i="1"/>
  <c r="Q59" i="1" a="1"/>
  <c r="Q59" i="1"/>
  <c r="Q60" i="1" a="1"/>
  <c r="Q60" i="1"/>
  <c r="Q63" i="1" a="1"/>
  <c r="Q63" i="1"/>
  <c r="Q64" i="1" a="1"/>
  <c r="Q64" i="1"/>
  <c r="Q67" i="1" a="1"/>
  <c r="Q67" i="1"/>
  <c r="Q69" i="1" a="1"/>
  <c r="Q69" i="1"/>
  <c r="Q70" i="1" a="1"/>
  <c r="Q70" i="1"/>
  <c r="Q72" i="1" a="1"/>
  <c r="Q72" i="1"/>
  <c r="Q74" i="1" a="1"/>
  <c r="Q74" i="1"/>
  <c r="Q75" i="1" a="1"/>
  <c r="Q75" i="1"/>
  <c r="Q76" i="1" a="1"/>
  <c r="Q76" i="1"/>
  <c r="Q78" i="1" a="1"/>
  <c r="Q78" i="1"/>
  <c r="Q80" i="1" a="1"/>
  <c r="Q80" i="1"/>
  <c r="Q84" i="1" a="1"/>
  <c r="Q84" i="1"/>
  <c r="Q85" i="1" a="1"/>
  <c r="Q85" i="1"/>
  <c r="Q87" i="1" a="1"/>
  <c r="Q87" i="1"/>
  <c r="Q88" i="1" a="1"/>
  <c r="Q88" i="1"/>
  <c r="Q89" i="1" a="1"/>
  <c r="Q89" i="1"/>
  <c r="Q91" i="1" a="1"/>
  <c r="Q91" i="1"/>
  <c r="Q93" i="1" a="1"/>
  <c r="Q93" i="1"/>
  <c r="Q94" i="1" a="1"/>
  <c r="Q94" i="1"/>
  <c r="Q96" i="1" a="1"/>
  <c r="Q96" i="1"/>
  <c r="Q100" i="1" a="1"/>
  <c r="Q100" i="1"/>
  <c r="Q101" i="1" a="1"/>
  <c r="Q101" i="1"/>
  <c r="Q104" i="1" a="1"/>
  <c r="Q104" i="1"/>
  <c r="Q105" i="1" a="1"/>
  <c r="Q105" i="1"/>
  <c r="Q107" i="1" a="1"/>
  <c r="Q107" i="1"/>
  <c r="Q109" i="1" a="1"/>
  <c r="Q109" i="1"/>
  <c r="Q110" i="1" a="1"/>
  <c r="Q110" i="1"/>
  <c r="Q111" i="1" a="1"/>
  <c r="Q111" i="1"/>
  <c r="Q112" i="1" a="1"/>
  <c r="Q112" i="1"/>
  <c r="Q114" i="1" a="1"/>
  <c r="Q114" i="1"/>
  <c r="Q115" i="1" a="1"/>
  <c r="Q115" i="1"/>
  <c r="Q117" i="1" a="1"/>
  <c r="Q117" i="1"/>
  <c r="Q118" i="1" a="1"/>
  <c r="Q118" i="1"/>
  <c r="Q119" i="1" a="1"/>
  <c r="Q119" i="1"/>
  <c r="Q121" i="1" a="1"/>
  <c r="Q121" i="1"/>
  <c r="Q123" i="1" a="1"/>
  <c r="Q123" i="1"/>
  <c r="Q124" i="1" a="1"/>
  <c r="Q124" i="1"/>
  <c r="Q125" i="1" a="1"/>
  <c r="Q125" i="1"/>
  <c r="Q126" i="1" a="1"/>
  <c r="Q126" i="1"/>
  <c r="Q131" i="1" a="1"/>
  <c r="Q131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Y146" i="1"/>
  <c r="Y4" i="1"/>
  <c r="N6" i="1"/>
  <c r="M7" i="1"/>
  <c r="Y7" i="1"/>
  <c r="M8" i="1"/>
  <c r="Y8" i="1"/>
  <c r="N9" i="1"/>
  <c r="Y9" i="1"/>
  <c r="N10" i="1"/>
  <c r="N11" i="1"/>
  <c r="N12" i="1"/>
  <c r="M13" i="1"/>
  <c r="Y13" i="1"/>
  <c r="N14" i="1"/>
  <c r="Y14" i="1"/>
  <c r="M15" i="1"/>
  <c r="Y15" i="1"/>
  <c r="N16" i="1"/>
  <c r="N17" i="1"/>
  <c r="M18" i="1"/>
  <c r="Y18" i="1"/>
  <c r="M19" i="1"/>
  <c r="Y19" i="1"/>
  <c r="N20" i="1"/>
  <c r="N21" i="1"/>
  <c r="Y21" i="1"/>
  <c r="N22" i="1"/>
  <c r="N23" i="1"/>
  <c r="M24" i="1"/>
  <c r="Y24" i="1"/>
  <c r="N25" i="1"/>
  <c r="Y25" i="1"/>
  <c r="N26" i="1"/>
  <c r="Y26" i="1"/>
  <c r="N27" i="1"/>
  <c r="M28" i="1"/>
  <c r="Y28" i="1"/>
  <c r="N29" i="1"/>
  <c r="Y29" i="1"/>
  <c r="M30" i="1"/>
  <c r="Y30" i="1"/>
  <c r="M31" i="1"/>
  <c r="Y31" i="1"/>
  <c r="N32" i="1"/>
  <c r="Y32" i="1"/>
  <c r="N33" i="1"/>
  <c r="Y33" i="1"/>
  <c r="N34" i="1"/>
  <c r="M35" i="1"/>
  <c r="Y35" i="1"/>
  <c r="M36" i="1"/>
  <c r="Y36" i="1"/>
  <c r="N37" i="1"/>
  <c r="Y37" i="1"/>
  <c r="M38" i="1"/>
  <c r="Y38" i="1"/>
  <c r="M39" i="1"/>
  <c r="Y39" i="1"/>
  <c r="N40" i="1"/>
  <c r="Y40" i="1"/>
  <c r="M41" i="1"/>
  <c r="Y41" i="1"/>
  <c r="N42" i="1"/>
  <c r="M43" i="1"/>
  <c r="Y43" i="1"/>
  <c r="N44" i="1"/>
  <c r="Y45" i="1"/>
  <c r="M46" i="1"/>
  <c r="Y46" i="1"/>
  <c r="Y47" i="1"/>
  <c r="M48" i="1"/>
  <c r="Y48" i="1"/>
  <c r="Y49" i="1"/>
  <c r="M50" i="1"/>
  <c r="Y50" i="1"/>
  <c r="M51" i="1"/>
  <c r="Y51" i="1"/>
  <c r="M53" i="1"/>
  <c r="Y53" i="1"/>
  <c r="Y54" i="1"/>
  <c r="M55" i="1"/>
  <c r="Y55" i="1"/>
  <c r="M57" i="1"/>
  <c r="Y57" i="1"/>
  <c r="M58" i="1"/>
  <c r="Y58" i="1"/>
  <c r="M59" i="1"/>
  <c r="Y59" i="1"/>
  <c r="M60" i="1"/>
  <c r="Y60" i="1"/>
  <c r="Y62" i="1"/>
  <c r="M63" i="1"/>
  <c r="Y63" i="1"/>
  <c r="M64" i="1"/>
  <c r="Y64" i="1"/>
  <c r="Y65" i="1"/>
  <c r="Y66" i="1"/>
  <c r="M67" i="1"/>
  <c r="Y67" i="1"/>
  <c r="M69" i="1"/>
  <c r="Y69" i="1"/>
  <c r="M70" i="1"/>
  <c r="Y70" i="1"/>
  <c r="Y71" i="1"/>
  <c r="M72" i="1"/>
  <c r="Y72" i="1"/>
  <c r="Y73" i="1"/>
  <c r="M74" i="1"/>
  <c r="Y74" i="1"/>
  <c r="M75" i="1"/>
  <c r="Y75" i="1"/>
  <c r="M76" i="1"/>
  <c r="Y76" i="1"/>
  <c r="Y77" i="1"/>
  <c r="M78" i="1"/>
  <c r="Y78" i="1"/>
  <c r="Y79" i="1"/>
  <c r="M80" i="1"/>
  <c r="Y80" i="1"/>
  <c r="Y83" i="1"/>
  <c r="M84" i="1"/>
  <c r="Y84" i="1"/>
  <c r="M85" i="1"/>
  <c r="Y85" i="1"/>
  <c r="Y86" i="1"/>
  <c r="M87" i="1"/>
  <c r="Y87" i="1"/>
  <c r="Y88" i="1"/>
  <c r="M89" i="1"/>
  <c r="Y89" i="1"/>
  <c r="Y90" i="1"/>
  <c r="M91" i="1"/>
  <c r="Y91" i="1"/>
  <c r="Y92" i="1"/>
  <c r="M93" i="1"/>
  <c r="Y93" i="1"/>
  <c r="M94" i="1"/>
  <c r="Y94" i="1"/>
  <c r="Y95" i="1"/>
  <c r="Y96" i="1"/>
  <c r="Y98" i="1"/>
  <c r="Y99" i="1"/>
  <c r="M100" i="1"/>
  <c r="Y100" i="1"/>
  <c r="M101" i="1"/>
  <c r="Y101" i="1"/>
  <c r="Y102" i="1"/>
  <c r="Y103" i="1"/>
  <c r="M104" i="1"/>
  <c r="Y104" i="1"/>
  <c r="M105" i="1"/>
  <c r="Y105" i="1"/>
  <c r="Y106" i="1"/>
  <c r="M107" i="1"/>
  <c r="Y107" i="1"/>
  <c r="M109" i="1"/>
  <c r="Y109" i="1"/>
  <c r="M110" i="1"/>
  <c r="Y110" i="1"/>
  <c r="M111" i="1"/>
  <c r="Y111" i="1"/>
  <c r="M112" i="1"/>
  <c r="Y112" i="1"/>
  <c r="Y113" i="1"/>
  <c r="M114" i="1"/>
  <c r="Y114" i="1"/>
  <c r="M115" i="1"/>
  <c r="Y115" i="1"/>
  <c r="Y117" i="1"/>
  <c r="M118" i="1"/>
  <c r="Y118" i="1"/>
  <c r="M119" i="1"/>
  <c r="Y119" i="1"/>
  <c r="Y120" i="1"/>
  <c r="M121" i="1"/>
  <c r="Y121" i="1"/>
  <c r="Y122" i="1"/>
  <c r="M123" i="1"/>
  <c r="Y123" i="1"/>
  <c r="Y125" i="1"/>
  <c r="M126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3" i="1"/>
  <c r="N126" i="1"/>
  <c r="N123" i="1"/>
  <c r="N121" i="1"/>
  <c r="N119" i="1"/>
  <c r="N118" i="1"/>
  <c r="N115" i="1"/>
  <c r="N114" i="1"/>
  <c r="N112" i="1"/>
  <c r="N111" i="1"/>
  <c r="N110" i="1"/>
  <c r="N109" i="1"/>
  <c r="N107" i="1"/>
  <c r="N105" i="1"/>
  <c r="N104" i="1"/>
  <c r="N101" i="1"/>
  <c r="N100" i="1"/>
  <c r="N94" i="1"/>
  <c r="N93" i="1"/>
  <c r="N91" i="1"/>
  <c r="N89" i="1"/>
  <c r="N87" i="1"/>
  <c r="N85" i="1"/>
  <c r="N84" i="1"/>
  <c r="N80" i="1"/>
  <c r="N78" i="1"/>
  <c r="N76" i="1"/>
  <c r="N75" i="1"/>
  <c r="N74" i="1"/>
  <c r="N72" i="1"/>
  <c r="N70" i="1"/>
  <c r="N69" i="1"/>
  <c r="N67" i="1"/>
  <c r="N64" i="1"/>
  <c r="N63" i="1"/>
  <c r="N60" i="1"/>
  <c r="N59" i="1"/>
  <c r="N58" i="1"/>
  <c r="N57" i="1"/>
  <c r="N55" i="1"/>
  <c r="N53" i="1"/>
  <c r="N51" i="1"/>
  <c r="N50" i="1"/>
  <c r="N48" i="1"/>
  <c r="N46" i="1"/>
  <c r="N43" i="1"/>
  <c r="N41" i="1"/>
  <c r="N39" i="1"/>
  <c r="N38" i="1"/>
  <c r="N36" i="1"/>
  <c r="N35" i="1"/>
  <c r="N31" i="1"/>
  <c r="N30" i="1"/>
  <c r="N28" i="1"/>
  <c r="N24" i="1"/>
  <c r="N19" i="1"/>
  <c r="N18" i="1"/>
  <c r="N15" i="1"/>
  <c r="N13" i="1"/>
  <c r="N8" i="1"/>
  <c r="N7" i="1"/>
  <c r="T8" i="2"/>
  <c r="D6" i="14"/>
  <c r="D9" i="14"/>
  <c r="G6" i="14"/>
  <c r="F6" i="14"/>
  <c r="C6" i="14"/>
  <c r="E6" i="14"/>
  <c r="B6" i="14"/>
  <c r="E9" i="14"/>
  <c r="C9" i="14"/>
  <c r="C15" i="14"/>
  <c r="G9" i="14"/>
  <c r="S6" i="2"/>
  <c r="W6" i="2"/>
  <c r="W7" i="2"/>
  <c r="V7" i="2"/>
  <c r="T7" i="2"/>
  <c r="V8" i="2"/>
  <c r="U8" i="2"/>
  <c r="V6" i="2"/>
  <c r="U6" i="2"/>
  <c r="B9" i="14"/>
  <c r="U7" i="2"/>
  <c r="F9" i="14"/>
  <c r="Y5" i="1"/>
  <c r="B6" i="11"/>
  <c r="S7" i="2"/>
  <c r="V130" i="1"/>
  <c r="T130" i="1"/>
  <c r="W8" i="2"/>
  <c r="S8" i="2"/>
  <c r="T6" i="2"/>
  <c r="Y108" i="1"/>
  <c r="Q108" i="1" a="1"/>
  <c r="Q108" i="1"/>
  <c r="V108" i="1"/>
  <c r="Q129" i="1" a="1"/>
  <c r="Q129" i="1"/>
  <c r="T129" i="1"/>
  <c r="U99" i="1"/>
  <c r="U92" i="1"/>
  <c r="U17" i="1"/>
  <c r="C13" i="7"/>
  <c r="C12" i="7"/>
  <c r="F13" i="7"/>
  <c r="T132" i="1"/>
  <c r="Q113" i="1" a="1"/>
  <c r="Q113" i="1"/>
  <c r="V113" i="1"/>
  <c r="V99" i="1"/>
  <c r="Q44" i="1" a="1"/>
  <c r="Q44" i="1"/>
  <c r="T44" i="1"/>
  <c r="Y44" i="1"/>
  <c r="P44" i="1" a="1"/>
  <c r="P44" i="1"/>
  <c r="C11" i="7"/>
  <c r="F12" i="7"/>
  <c r="Q77" i="1" a="1"/>
  <c r="Q77" i="1"/>
  <c r="V77" i="1"/>
  <c r="Q98" i="1" a="1"/>
  <c r="Q98" i="1"/>
  <c r="V98" i="1"/>
  <c r="Q54" i="1" a="1"/>
  <c r="Q54" i="1"/>
  <c r="T54" i="1"/>
  <c r="Q86" i="1" a="1"/>
  <c r="Q86" i="1"/>
  <c r="V86" i="1"/>
  <c r="Q12" i="1" a="1"/>
  <c r="Q12" i="1"/>
  <c r="T12" i="1"/>
  <c r="Y12" i="1"/>
  <c r="P12" i="1" a="1"/>
  <c r="P12" i="1"/>
  <c r="T124" i="1"/>
  <c r="Y124" i="1"/>
  <c r="V102" i="1"/>
  <c r="Q47" i="1" a="1"/>
  <c r="Q47" i="1"/>
  <c r="V47" i="1"/>
  <c r="P98" i="1" a="1"/>
  <c r="P98" i="1"/>
  <c r="V90" i="1"/>
  <c r="Q73" i="1" a="1"/>
  <c r="Q73" i="1"/>
  <c r="V73" i="1"/>
  <c r="V83" i="1"/>
  <c r="T83" i="1"/>
  <c r="M97" i="1"/>
  <c r="M61" i="1"/>
  <c r="M23" i="1"/>
  <c r="C14" i="7"/>
  <c r="V62" i="1"/>
  <c r="V49" i="1"/>
  <c r="T49" i="1"/>
  <c r="V40" i="1"/>
  <c r="M20" i="1"/>
  <c r="M22" i="1"/>
  <c r="C7" i="7"/>
  <c r="T99" i="1"/>
  <c r="Q128" i="1" a="1"/>
  <c r="Q128" i="1"/>
  <c r="V122" i="1"/>
  <c r="V103" i="1"/>
  <c r="V96" i="1"/>
  <c r="Q71" i="1" a="1"/>
  <c r="Q71" i="1"/>
  <c r="T71" i="1"/>
  <c r="Q33" i="1" a="1"/>
  <c r="Q33" i="1"/>
  <c r="T33" i="1"/>
  <c r="V33" i="1"/>
  <c r="V29" i="1"/>
  <c r="M16" i="1"/>
  <c r="V3" i="1"/>
  <c r="Q5" i="1" a="1"/>
  <c r="Q5" i="1"/>
  <c r="T5" i="1"/>
  <c r="V5" i="1"/>
  <c r="M81" i="1"/>
  <c r="M68" i="1"/>
  <c r="T9" i="1"/>
  <c r="M52" i="1"/>
  <c r="M42" i="1"/>
  <c r="M17" i="1"/>
  <c r="V25" i="1"/>
  <c r="T25" i="1"/>
  <c r="V4" i="1"/>
  <c r="M34" i="1"/>
  <c r="V14" i="1"/>
  <c r="M82" i="1"/>
  <c r="Q21" i="1" a="1"/>
  <c r="Q21" i="1"/>
  <c r="T21" i="1"/>
  <c r="M11" i="1"/>
  <c r="M56" i="1"/>
  <c r="J3" i="7"/>
  <c r="T103" i="1"/>
  <c r="Q120" i="1" a="1"/>
  <c r="Q120" i="1"/>
  <c r="M116" i="1"/>
  <c r="V65" i="1"/>
  <c r="T65" i="1"/>
  <c r="M27" i="1"/>
  <c r="M6" i="1"/>
  <c r="M10" i="1"/>
  <c r="C10" i="9"/>
  <c r="C18" i="14"/>
  <c r="C15" i="9"/>
  <c r="C13" i="9"/>
  <c r="J3" i="9"/>
  <c r="V12" i="1"/>
  <c r="C11" i="9"/>
  <c r="C4" i="9"/>
  <c r="J2" i="9"/>
  <c r="C6" i="9"/>
  <c r="C9" i="9"/>
  <c r="Q56" i="1" a="1"/>
  <c r="Q56" i="1"/>
  <c r="V56" i="1"/>
  <c r="Y56" i="1"/>
  <c r="P56" i="1" a="1"/>
  <c r="P56" i="1"/>
  <c r="V54" i="1"/>
  <c r="T113" i="1"/>
  <c r="C5" i="7"/>
  <c r="T98" i="1"/>
  <c r="V129" i="1"/>
  <c r="F10" i="9"/>
  <c r="Q6" i="1" a="1"/>
  <c r="Q6" i="1"/>
  <c r="V6" i="1"/>
  <c r="P6" i="1" a="1"/>
  <c r="P6" i="1"/>
  <c r="Y6" i="1"/>
  <c r="Q34" i="1" a="1"/>
  <c r="Q34" i="1"/>
  <c r="V34" i="1"/>
  <c r="T34" i="1"/>
  <c r="Y34" i="1"/>
  <c r="P34" i="1" a="1"/>
  <c r="P34" i="1"/>
  <c r="Q81" i="1" a="1"/>
  <c r="Q81" i="1"/>
  <c r="V81" i="1"/>
  <c r="P81" i="1" a="1"/>
  <c r="P81" i="1"/>
  <c r="Y81" i="1"/>
  <c r="Q61" i="1" a="1"/>
  <c r="Q61" i="1"/>
  <c r="T61" i="1"/>
  <c r="P61" i="1" a="1"/>
  <c r="P61" i="1"/>
  <c r="V61" i="1"/>
  <c r="Y61" i="1"/>
  <c r="J2" i="7"/>
  <c r="C9" i="7"/>
  <c r="T120" i="1"/>
  <c r="V120" i="1"/>
  <c r="Q11" i="1" a="1"/>
  <c r="Q11" i="1"/>
  <c r="T11" i="1"/>
  <c r="P11" i="1" a="1"/>
  <c r="P11" i="1"/>
  <c r="Y11" i="1"/>
  <c r="Q17" i="1" a="1"/>
  <c r="Q17" i="1"/>
  <c r="T17" i="1"/>
  <c r="P17" i="1" a="1"/>
  <c r="P17" i="1"/>
  <c r="Y17" i="1"/>
  <c r="Q68" i="1" a="1"/>
  <c r="Q68" i="1"/>
  <c r="T68" i="1"/>
  <c r="V68" i="1"/>
  <c r="Y68" i="1"/>
  <c r="P68" i="1" a="1"/>
  <c r="P68" i="1"/>
  <c r="V71" i="1"/>
  <c r="Q23" i="1" a="1"/>
  <c r="Q23" i="1"/>
  <c r="V23" i="1"/>
  <c r="P23" i="1" a="1"/>
  <c r="P23" i="1"/>
  <c r="Y23" i="1"/>
  <c r="C3" i="9"/>
  <c r="C7" i="9"/>
  <c r="V21" i="1"/>
  <c r="J4" i="9"/>
  <c r="Q82" i="1" a="1"/>
  <c r="Q82" i="1"/>
  <c r="T82" i="1"/>
  <c r="P82" i="1" a="1"/>
  <c r="P82" i="1"/>
  <c r="Y82" i="1"/>
  <c r="Q42" i="1" a="1"/>
  <c r="Q42" i="1"/>
  <c r="T42" i="1"/>
  <c r="P42" i="1" a="1"/>
  <c r="P42" i="1"/>
  <c r="Y42" i="1"/>
  <c r="Q16" i="1" a="1"/>
  <c r="Q16" i="1"/>
  <c r="P16" i="1" a="1"/>
  <c r="P16" i="1"/>
  <c r="Y16" i="1"/>
  <c r="V16" i="1"/>
  <c r="T16" i="1"/>
  <c r="T47" i="1"/>
  <c r="C5" i="9"/>
  <c r="Q10" i="1" a="1"/>
  <c r="Q10" i="1"/>
  <c r="V10" i="1"/>
  <c r="Y10" i="1"/>
  <c r="P10" i="1" a="1"/>
  <c r="P10" i="1"/>
  <c r="Q27" i="1" a="1"/>
  <c r="Q27" i="1"/>
  <c r="V27" i="1"/>
  <c r="P27" i="1" a="1"/>
  <c r="P27" i="1"/>
  <c r="Y27" i="1"/>
  <c r="C14" i="9"/>
  <c r="F14" i="9"/>
  <c r="Q52" i="1" a="1"/>
  <c r="Q52" i="1"/>
  <c r="V52" i="1"/>
  <c r="Y52" i="1"/>
  <c r="P52" i="1" a="1"/>
  <c r="P52" i="1"/>
  <c r="T52" i="1"/>
  <c r="Q22" i="1" a="1"/>
  <c r="Q22" i="1"/>
  <c r="V22" i="1"/>
  <c r="T22" i="1"/>
  <c r="P22" i="1" a="1"/>
  <c r="P22" i="1"/>
  <c r="Y22" i="1"/>
  <c r="C3" i="7"/>
  <c r="T108" i="1"/>
  <c r="J4" i="7"/>
  <c r="C16" i="9"/>
  <c r="F16" i="9"/>
  <c r="Q20" i="1" a="1"/>
  <c r="Q20" i="1"/>
  <c r="T20" i="1"/>
  <c r="V20" i="1"/>
  <c r="Y20" i="1"/>
  <c r="P20" i="1" a="1"/>
  <c r="P20" i="1"/>
  <c r="C6" i="7"/>
  <c r="F6" i="7"/>
  <c r="T73" i="1"/>
  <c r="C12" i="9"/>
  <c r="F12" i="9"/>
  <c r="V44" i="1"/>
  <c r="T128" i="1"/>
  <c r="V128" i="1"/>
  <c r="F14" i="7"/>
  <c r="Q97" i="1" a="1"/>
  <c r="Q97" i="1"/>
  <c r="T97" i="1"/>
  <c r="Y97" i="1"/>
  <c r="P97" i="1" a="1"/>
  <c r="P97" i="1"/>
  <c r="C8" i="9"/>
  <c r="F8" i="9"/>
  <c r="Y116" i="1"/>
  <c r="Q116" i="1" a="1"/>
  <c r="Q116" i="1"/>
  <c r="V116" i="1"/>
  <c r="P116" i="1" a="1"/>
  <c r="P116" i="1"/>
  <c r="T77" i="1"/>
  <c r="C8" i="7"/>
  <c r="F8" i="7"/>
  <c r="D4" i="12"/>
  <c r="T86" i="1"/>
  <c r="C10" i="7"/>
  <c r="F10" i="7"/>
  <c r="C4" i="7"/>
  <c r="D5" i="12"/>
  <c r="F11" i="9"/>
  <c r="F7" i="9"/>
  <c r="F5" i="9"/>
  <c r="V11" i="1"/>
  <c r="V17" i="1"/>
  <c r="V42" i="1"/>
  <c r="V82" i="1"/>
  <c r="V97" i="1"/>
  <c r="J2" i="8"/>
  <c r="C6" i="8"/>
  <c r="T10" i="1"/>
  <c r="F7" i="7"/>
  <c r="C8" i="8"/>
  <c r="T81" i="1"/>
  <c r="F6" i="9"/>
  <c r="T6" i="1"/>
  <c r="F4" i="9"/>
  <c r="T23" i="1"/>
  <c r="T56" i="1"/>
  <c r="T116" i="1"/>
  <c r="T27" i="1"/>
  <c r="F9" i="7"/>
  <c r="F15" i="9"/>
  <c r="F4" i="7"/>
  <c r="F11" i="7"/>
  <c r="C13" i="14"/>
  <c r="F5" i="7"/>
  <c r="F9" i="9"/>
  <c r="F13" i="9"/>
  <c r="C13" i="8"/>
  <c r="C7" i="8"/>
  <c r="F7" i="8"/>
  <c r="C15" i="8"/>
  <c r="J4" i="8"/>
  <c r="C10" i="8"/>
  <c r="C12" i="8"/>
  <c r="C11" i="8"/>
  <c r="F12" i="8"/>
  <c r="C4" i="8"/>
  <c r="C3" i="8"/>
  <c r="F4" i="8"/>
  <c r="C5" i="8"/>
  <c r="F11" i="8"/>
  <c r="C14" i="8"/>
  <c r="F14" i="8"/>
  <c r="J3" i="8"/>
  <c r="C9" i="8"/>
  <c r="F9" i="8"/>
  <c r="F10" i="8"/>
  <c r="F15" i="8"/>
  <c r="F13" i="8"/>
  <c r="F8" i="8"/>
  <c r="F5" i="8"/>
  <c r="F6" i="8"/>
  <c r="I13" i="11"/>
  <c r="I12" i="11"/>
  <c r="H13" i="11"/>
  <c r="H12" i="11"/>
  <c r="J13" i="11"/>
  <c r="J12" i="11"/>
  <c r="K13" i="11"/>
  <c r="K12" i="11"/>
  <c r="H14" i="11"/>
  <c r="J14" i="11"/>
  <c r="K14" i="11"/>
  <c r="I14" i="11"/>
  <c r="J2" i="6"/>
  <c r="C19" i="6"/>
  <c r="C18" i="6"/>
  <c r="F19" i="6"/>
  <c r="C17" i="6"/>
  <c r="F18" i="6"/>
  <c r="C13" i="6"/>
  <c r="C12" i="6"/>
  <c r="F13" i="6"/>
  <c r="C3" i="6"/>
  <c r="C4" i="6"/>
  <c r="F4" i="6"/>
  <c r="C6" i="6"/>
  <c r="C5" i="6"/>
  <c r="F6" i="6"/>
  <c r="J4" i="6"/>
  <c r="C9" i="6"/>
  <c r="C8" i="6"/>
  <c r="F9" i="6"/>
  <c r="C23" i="6"/>
  <c r="C22" i="6"/>
  <c r="F23" i="6"/>
  <c r="J3" i="6"/>
  <c r="C21" i="6"/>
  <c r="C20" i="6"/>
  <c r="F21" i="6"/>
  <c r="C11" i="6"/>
  <c r="C10" i="6"/>
  <c r="F11" i="6"/>
  <c r="F12" i="6"/>
  <c r="C16" i="6"/>
  <c r="C15" i="6"/>
  <c r="F16" i="6"/>
  <c r="F5" i="6"/>
  <c r="F17" i="6"/>
  <c r="C14" i="6"/>
  <c r="F15" i="6"/>
  <c r="C7" i="6"/>
  <c r="F7" i="6"/>
  <c r="F22" i="6"/>
  <c r="F20" i="6"/>
  <c r="F8" i="6"/>
  <c r="F14" i="6"/>
  <c r="F10" i="6"/>
</calcChain>
</file>

<file path=xl/sharedStrings.xml><?xml version="1.0" encoding="utf-8"?>
<sst xmlns="http://schemas.openxmlformats.org/spreadsheetml/2006/main" count="157" uniqueCount="83">
  <si>
    <t>ID</t>
  </si>
  <si>
    <t>Parent ID</t>
  </si>
  <si>
    <t>Reinfection</t>
  </si>
  <si>
    <t>Date</t>
  </si>
  <si>
    <t>Infection</t>
  </si>
  <si>
    <t>Begin Infection</t>
  </si>
  <si>
    <t>Begin Symptoms</t>
  </si>
  <si>
    <t>End of Infection</t>
  </si>
  <si>
    <t>Number of secondary infections</t>
  </si>
  <si>
    <t>Time</t>
  </si>
  <si>
    <t>Hours since start</t>
  </si>
  <si>
    <t>Legend:</t>
  </si>
  <si>
    <t>Initial infections ('seed')</t>
  </si>
  <si>
    <t xml:space="preserve">Reinfection </t>
  </si>
  <si>
    <t>(immune)</t>
  </si>
  <si>
    <t>Recovered</t>
  </si>
  <si>
    <t>Infected</t>
  </si>
  <si>
    <t>Susceptible</t>
  </si>
  <si>
    <t>Day 1</t>
  </si>
  <si>
    <t>Day 2</t>
  </si>
  <si>
    <t>Day 3</t>
  </si>
  <si>
    <t>Day 5</t>
  </si>
  <si>
    <t xml:space="preserve">Day 4 </t>
  </si>
  <si>
    <t xml:space="preserve">Infected </t>
  </si>
  <si>
    <t>Start Date</t>
  </si>
  <si>
    <t>Start Time</t>
  </si>
  <si>
    <t>Missing Data</t>
  </si>
  <si>
    <t>Seed ID</t>
  </si>
  <si>
    <t>Total offspring</t>
  </si>
  <si>
    <t>Estimated R0</t>
  </si>
  <si>
    <t>Total contacts:</t>
  </si>
  <si>
    <t>Successful contacts:</t>
  </si>
  <si>
    <t>Proportion successful:</t>
  </si>
  <si>
    <t>Hist bins</t>
  </si>
  <si>
    <t>Cum counts</t>
  </si>
  <si>
    <t>Hist labels</t>
  </si>
  <si>
    <t>Counts</t>
  </si>
  <si>
    <t>Uninfected</t>
  </si>
  <si>
    <r>
      <t>Q2: Estimate the basic reproduction number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</si>
  <si>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Max</t>
  </si>
  <si>
    <t>Min</t>
  </si>
  <si>
    <t>Mean</t>
  </si>
  <si>
    <t>Q13</t>
  </si>
  <si>
    <t>Q14 &amp; Q15</t>
  </si>
  <si>
    <t>Q16</t>
  </si>
  <si>
    <t>Saturation effects begin occurring on day 2</t>
  </si>
  <si>
    <t>Q18</t>
  </si>
  <si>
    <t>Critical vaccination threshold</t>
  </si>
  <si>
    <t>Average reinfections</t>
  </si>
  <si>
    <t>Asymptomatic tranmsission</t>
  </si>
  <si>
    <t>Q 17</t>
  </si>
  <si>
    <t>-</t>
  </si>
  <si>
    <t>No total</t>
  </si>
  <si>
    <t>No infected</t>
  </si>
  <si>
    <t>No symptomatic</t>
  </si>
  <si>
    <t>Calculations</t>
  </si>
  <si>
    <t>1 = yes, 0 = no</t>
  </si>
  <si>
    <t>Q3: Estimate the effective reproduction number Rt on days 2,3,4,5</t>
  </si>
  <si>
    <t>Effective Rt</t>
  </si>
  <si>
    <t>No new infections on day</t>
  </si>
  <si>
    <t>No secondary infections</t>
  </si>
  <si>
    <t>Secondary inf / primary inf</t>
  </si>
  <si>
    <t>Number</t>
  </si>
  <si>
    <t>Day 4</t>
  </si>
  <si>
    <t>Q4: Ever infected</t>
  </si>
  <si>
    <t>Q4: Ever symptomatic</t>
  </si>
  <si>
    <t>Q5 &amp; Q6: Latent period</t>
  </si>
  <si>
    <t>Q7 &amp; Q8: Incubation period</t>
  </si>
  <si>
    <t>Q9 &amp; Q10: Infectious period</t>
  </si>
  <si>
    <t>Q11 &amp; Q12: Infection time of parent infector</t>
  </si>
  <si>
    <t>Q11 &amp; Q12: Generation time</t>
  </si>
  <si>
    <t>Q19</t>
  </si>
  <si>
    <t>1 = asymptomatic, 0 = symptomatic</t>
  </si>
  <si>
    <t>Q17: Number of re-infections by this ID</t>
  </si>
  <si>
    <t>Q19: Infection/Re-infection Asymptomatic</t>
  </si>
  <si>
    <r>
      <t>True R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</si>
  <si>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Cumulative attack rate</t>
  </si>
  <si>
    <t>Hours</t>
  </si>
  <si>
    <t>Time of first onward infection: with error messages</t>
  </si>
  <si>
    <t>Time of first onward infection: corrected</t>
  </si>
  <si>
    <t xml:space="preserve">Attempted </t>
  </si>
  <si>
    <t>Successful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</si>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</sst>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lightGray">
        <fgColor theme="1"/>
      </patternFill>
    </fill>
    <fill>
      <patternFill patternType="solid">
        <fgColor indexed="65"/>
        <bgColor auto="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000000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7" fillId="6" borderId="0" applyNumberFormat="0" applyBorder="0" applyAlignment="0" applyProtection="0"/>
  </cellStyleXfs>
  <cellXfs count="207">
    <xf numFmtId="0" fontId="0" fillId="0" borderId="0" xfId="0"/>
    <xf numFmtId="14" fontId="4" fillId="2" borderId="20" xfId="0" applyNumberFormat="1" applyFont="1" applyFill="1" applyBorder="1" applyAlignment="1">
      <alignment horizontal="center"/>
    </xf>
    <xf numFmtId="2" fontId="4" fillId="2" borderId="21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2" fontId="6" fillId="0" borderId="27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4" fillId="0" borderId="0" xfId="0" applyFont="1" applyBorder="1"/>
    <xf numFmtId="0" fontId="4" fillId="0" borderId="0" xfId="0" applyFont="1" applyFill="1"/>
    <xf numFmtId="0" fontId="4" fillId="2" borderId="6" xfId="0" applyFont="1" applyFill="1" applyBorder="1" applyAlignment="1">
      <alignment horizontal="center"/>
    </xf>
    <xf numFmtId="0" fontId="4" fillId="5" borderId="0" xfId="0" applyFont="1" applyFill="1"/>
    <xf numFmtId="0" fontId="6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0" applyNumberFormat="1" applyFont="1" applyFill="1" applyBorder="1"/>
    <xf numFmtId="14" fontId="4" fillId="0" borderId="0" xfId="0" applyNumberFormat="1" applyFont="1"/>
    <xf numFmtId="21" fontId="4" fillId="0" borderId="0" xfId="0" applyNumberFormat="1" applyFont="1"/>
    <xf numFmtId="0" fontId="6" fillId="0" borderId="0" xfId="0" applyFont="1" applyFill="1" applyBorder="1"/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4" fillId="0" borderId="0" xfId="0" applyNumberFormat="1" applyFont="1" applyBorder="1"/>
    <xf numFmtId="0" fontId="6" fillId="0" borderId="0" xfId="0" applyFont="1" applyAlignment="1"/>
    <xf numFmtId="0" fontId="6" fillId="0" borderId="0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6" fillId="3" borderId="3" xfId="0" applyFont="1" applyFill="1" applyBorder="1"/>
    <xf numFmtId="0" fontId="6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Fill="1" applyAlignment="1"/>
    <xf numFmtId="0" fontId="5" fillId="0" borderId="4" xfId="0" applyFont="1" applyFill="1" applyBorder="1" applyAlignment="1"/>
    <xf numFmtId="0" fontId="8" fillId="0" borderId="3" xfId="0" applyFont="1" applyFill="1" applyBorder="1" applyAlignment="1"/>
    <xf numFmtId="0" fontId="8" fillId="0" borderId="1" xfId="0" applyFont="1" applyFill="1" applyBorder="1" applyAlignment="1"/>
    <xf numFmtId="0" fontId="8" fillId="0" borderId="4" xfId="0" applyFont="1" applyFill="1" applyBorder="1" applyAlignment="1"/>
    <xf numFmtId="0" fontId="5" fillId="0" borderId="3" xfId="0" applyFont="1" applyFill="1" applyBorder="1" applyAlignment="1"/>
    <xf numFmtId="0" fontId="5" fillId="0" borderId="0" xfId="0" applyFont="1" applyFill="1" applyBorder="1" applyAlignment="1"/>
    <xf numFmtId="0" fontId="10" fillId="0" borderId="0" xfId="0" applyFont="1"/>
    <xf numFmtId="0" fontId="10" fillId="0" borderId="0" xfId="0" applyFont="1" applyFill="1"/>
    <xf numFmtId="2" fontId="0" fillId="0" borderId="0" xfId="0" applyNumberFormat="1"/>
    <xf numFmtId="49" fontId="0" fillId="0" borderId="0" xfId="0" applyNumberFormat="1"/>
    <xf numFmtId="0" fontId="9" fillId="0" borderId="0" xfId="0" applyFont="1" applyBorder="1"/>
    <xf numFmtId="0" fontId="10" fillId="0" borderId="0" xfId="0" applyFont="1" applyAlignment="1"/>
    <xf numFmtId="2" fontId="10" fillId="0" borderId="0" xfId="0" applyNumberFormat="1" applyFont="1" applyFill="1"/>
    <xf numFmtId="2" fontId="0" fillId="0" borderId="0" xfId="0" applyNumberFormat="1" applyBorder="1"/>
    <xf numFmtId="0" fontId="5" fillId="0" borderId="0" xfId="0" applyFont="1" applyFill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6" xfId="221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21" xfId="221" applyFont="1" applyFill="1" applyBorder="1" applyAlignment="1">
      <alignment horizontal="center"/>
    </xf>
    <xf numFmtId="0" fontId="10" fillId="0" borderId="0" xfId="0" applyFont="1" applyFill="1" applyBorder="1"/>
    <xf numFmtId="2" fontId="4" fillId="0" borderId="0" xfId="0" applyNumberFormat="1" applyFont="1"/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/>
    <xf numFmtId="1" fontId="6" fillId="0" borderId="13" xfId="0" applyNumberFormat="1" applyFont="1" applyBorder="1" applyAlignment="1">
      <alignment horizontal="center"/>
    </xf>
    <xf numFmtId="1" fontId="6" fillId="0" borderId="19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2" borderId="21" xfId="0" applyNumberFormat="1" applyFont="1" applyFill="1" applyBorder="1" applyAlignment="1">
      <alignment horizontal="center"/>
    </xf>
    <xf numFmtId="1" fontId="6" fillId="0" borderId="35" xfId="0" applyNumberFormat="1" applyFont="1" applyFill="1" applyBorder="1" applyAlignment="1">
      <alignment horizontal="center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4" fillId="0" borderId="5" xfId="0" applyNumberFormat="1" applyFont="1" applyFill="1" applyBorder="1" applyAlignment="1">
      <alignment horizontal="center"/>
    </xf>
    <xf numFmtId="1" fontId="6" fillId="7" borderId="36" xfId="0" applyNumberFormat="1" applyFont="1" applyFill="1" applyBorder="1" applyAlignment="1">
      <alignment horizontal="center"/>
    </xf>
    <xf numFmtId="1" fontId="4" fillId="7" borderId="37" xfId="221" applyNumberFormat="1" applyFont="1" applyFill="1" applyBorder="1" applyAlignment="1">
      <alignment horizontal="center"/>
    </xf>
    <xf numFmtId="1" fontId="4" fillId="7" borderId="37" xfId="0" applyNumberFormat="1" applyFont="1" applyFill="1" applyBorder="1" applyAlignment="1">
      <alignment horizontal="center"/>
    </xf>
    <xf numFmtId="1" fontId="4" fillId="7" borderId="0" xfId="0" applyNumberFormat="1" applyFont="1" applyFill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7" borderId="38" xfId="0" applyNumberFormat="1" applyFont="1" applyFill="1" applyBorder="1" applyAlignment="1">
      <alignment horizontal="center"/>
    </xf>
    <xf numFmtId="1" fontId="4" fillId="0" borderId="9" xfId="0" applyNumberFormat="1" applyFont="1" applyFill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2" xfId="22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Border="1"/>
    <xf numFmtId="0" fontId="10" fillId="0" borderId="0" xfId="0" applyFont="1" applyBorder="1" applyAlignment="1"/>
    <xf numFmtId="0" fontId="10" fillId="0" borderId="0" xfId="0" applyFont="1" applyBorder="1"/>
    <xf numFmtId="0" fontId="0" fillId="0" borderId="0" xfId="0" applyFill="1" applyBorder="1"/>
    <xf numFmtId="1" fontId="4" fillId="0" borderId="0" xfId="221" applyNumberFormat="1" applyFont="1" applyFill="1" applyBorder="1" applyAlignment="1">
      <alignment horizontal="right"/>
    </xf>
    <xf numFmtId="1" fontId="0" fillId="0" borderId="0" xfId="0" applyNumberFormat="1"/>
    <xf numFmtId="0" fontId="8" fillId="0" borderId="0" xfId="0" applyFont="1" applyFill="1" applyBorder="1" applyAlignment="1"/>
    <xf numFmtId="0" fontId="5" fillId="0" borderId="0" xfId="221" applyFont="1" applyFill="1" applyBorder="1" applyAlignment="1"/>
    <xf numFmtId="0" fontId="6" fillId="0" borderId="27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5" xfId="0" applyFont="1" applyFill="1" applyBorder="1" applyAlignment="1">
      <alignment horizontal="center"/>
    </xf>
    <xf numFmtId="1" fontId="4" fillId="0" borderId="0" xfId="0" applyNumberFormat="1" applyFont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6" fillId="0" borderId="29" xfId="0" applyNumberFormat="1" applyFont="1" applyFill="1" applyBorder="1" applyAlignment="1">
      <alignment horizontal="center"/>
    </xf>
    <xf numFmtId="2" fontId="4" fillId="8" borderId="37" xfId="221" applyNumberFormat="1" applyFont="1" applyFill="1" applyBorder="1" applyAlignment="1">
      <alignment horizontal="center"/>
    </xf>
    <xf numFmtId="2" fontId="4" fillId="8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9" borderId="20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23" xfId="0" applyFont="1" applyFill="1" applyBorder="1"/>
    <xf numFmtId="14" fontId="4" fillId="9" borderId="20" xfId="0" applyNumberFormat="1" applyFont="1" applyFill="1" applyBorder="1"/>
    <xf numFmtId="164" fontId="4" fillId="9" borderId="6" xfId="0" applyNumberFormat="1" applyFont="1" applyFill="1" applyBorder="1"/>
    <xf numFmtId="2" fontId="4" fillId="9" borderId="21" xfId="0" applyNumberFormat="1" applyFont="1" applyFill="1" applyBorder="1" applyAlignment="1">
      <alignment horizontal="center"/>
    </xf>
    <xf numFmtId="14" fontId="4" fillId="9" borderId="20" xfId="0" applyNumberFormat="1" applyFont="1" applyFill="1" applyBorder="1" applyAlignment="1">
      <alignment horizontal="center"/>
    </xf>
    <xf numFmtId="164" fontId="4" fillId="9" borderId="6" xfId="0" applyNumberFormat="1" applyFont="1" applyFill="1" applyBorder="1" applyAlignment="1">
      <alignment horizontal="center"/>
    </xf>
    <xf numFmtId="0" fontId="4" fillId="9" borderId="23" xfId="221" applyFont="1" applyFill="1" applyBorder="1" applyAlignment="1">
      <alignment horizontal="center"/>
    </xf>
    <xf numFmtId="1" fontId="4" fillId="9" borderId="21" xfId="221" applyNumberFormat="1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4" fillId="10" borderId="0" xfId="0" applyFont="1" applyFill="1"/>
    <xf numFmtId="0" fontId="6" fillId="12" borderId="20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23" xfId="0" applyFont="1" applyFill="1" applyBorder="1"/>
    <xf numFmtId="14" fontId="4" fillId="12" borderId="20" xfId="0" applyNumberFormat="1" applyFont="1" applyFill="1" applyBorder="1"/>
    <xf numFmtId="164" fontId="4" fillId="12" borderId="6" xfId="0" applyNumberFormat="1" applyFont="1" applyFill="1" applyBorder="1"/>
    <xf numFmtId="2" fontId="4" fillId="12" borderId="21" xfId="0" applyNumberFormat="1" applyFont="1" applyFill="1" applyBorder="1" applyAlignment="1">
      <alignment horizontal="center"/>
    </xf>
    <xf numFmtId="14" fontId="4" fillId="12" borderId="20" xfId="0" applyNumberFormat="1" applyFont="1" applyFill="1" applyBorder="1" applyAlignment="1">
      <alignment horizontal="center"/>
    </xf>
    <xf numFmtId="164" fontId="4" fillId="12" borderId="6" xfId="0" applyNumberFormat="1" applyFont="1" applyFill="1" applyBorder="1" applyAlignment="1">
      <alignment horizontal="center"/>
    </xf>
    <xf numFmtId="0" fontId="4" fillId="12" borderId="23" xfId="0" applyFont="1" applyFill="1" applyBorder="1" applyAlignment="1">
      <alignment horizontal="center"/>
    </xf>
    <xf numFmtId="1" fontId="4" fillId="12" borderId="21" xfId="0" applyNumberFormat="1" applyFont="1" applyFill="1" applyBorder="1" applyAlignment="1">
      <alignment horizontal="center"/>
    </xf>
    <xf numFmtId="14" fontId="4" fillId="12" borderId="20" xfId="221" applyNumberFormat="1" applyFont="1" applyFill="1" applyBorder="1" applyAlignment="1">
      <alignment horizontal="center"/>
    </xf>
    <xf numFmtId="164" fontId="4" fillId="12" borderId="6" xfId="221" applyNumberFormat="1" applyFont="1" applyFill="1" applyBorder="1" applyAlignment="1">
      <alignment horizontal="center"/>
    </xf>
    <xf numFmtId="2" fontId="4" fillId="12" borderId="21" xfId="221" applyNumberFormat="1" applyFont="1" applyFill="1" applyBorder="1" applyAlignment="1">
      <alignment horizontal="center"/>
    </xf>
    <xf numFmtId="0" fontId="6" fillId="13" borderId="20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23" xfId="0" applyFont="1" applyFill="1" applyBorder="1"/>
    <xf numFmtId="14" fontId="4" fillId="13" borderId="20" xfId="0" applyNumberFormat="1" applyFont="1" applyFill="1" applyBorder="1"/>
    <xf numFmtId="164" fontId="4" fillId="13" borderId="6" xfId="0" applyNumberFormat="1" applyFont="1" applyFill="1" applyBorder="1"/>
    <xf numFmtId="2" fontId="4" fillId="13" borderId="21" xfId="0" applyNumberFormat="1" applyFont="1" applyFill="1" applyBorder="1" applyAlignment="1">
      <alignment horizontal="center"/>
    </xf>
    <xf numFmtId="14" fontId="4" fillId="13" borderId="20" xfId="0" applyNumberFormat="1" applyFont="1" applyFill="1" applyBorder="1" applyAlignment="1">
      <alignment horizontal="center"/>
    </xf>
    <xf numFmtId="14" fontId="4" fillId="13" borderId="20" xfId="221" applyNumberFormat="1" applyFont="1" applyFill="1" applyBorder="1" applyAlignment="1">
      <alignment horizontal="center"/>
    </xf>
    <xf numFmtId="164" fontId="4" fillId="13" borderId="6" xfId="0" applyNumberFormat="1" applyFont="1" applyFill="1" applyBorder="1" applyAlignment="1">
      <alignment horizontal="center"/>
    </xf>
    <xf numFmtId="164" fontId="4" fillId="13" borderId="6" xfId="221" applyNumberFormat="1" applyFont="1" applyFill="1" applyBorder="1" applyAlignment="1">
      <alignment horizontal="center"/>
    </xf>
    <xf numFmtId="2" fontId="4" fillId="13" borderId="21" xfId="221" applyNumberFormat="1" applyFont="1" applyFill="1" applyBorder="1" applyAlignment="1">
      <alignment horizontal="center"/>
    </xf>
    <xf numFmtId="0" fontId="4" fillId="13" borderId="23" xfId="0" applyFont="1" applyFill="1" applyBorder="1" applyAlignment="1">
      <alignment horizontal="center"/>
    </xf>
    <xf numFmtId="1" fontId="4" fillId="13" borderId="21" xfId="0" applyNumberFormat="1" applyFont="1" applyFill="1" applyBorder="1" applyAlignment="1">
      <alignment horizontal="center"/>
    </xf>
    <xf numFmtId="0" fontId="4" fillId="13" borderId="23" xfId="221" applyFont="1" applyFill="1" applyBorder="1" applyAlignment="1">
      <alignment horizontal="center"/>
    </xf>
    <xf numFmtId="1" fontId="4" fillId="13" borderId="21" xfId="221" applyNumberFormat="1" applyFont="1" applyFill="1" applyBorder="1" applyAlignment="1">
      <alignment horizontal="center"/>
    </xf>
    <xf numFmtId="0" fontId="4" fillId="13" borderId="0" xfId="0" applyFont="1" applyFill="1"/>
    <xf numFmtId="0" fontId="4" fillId="14" borderId="0" xfId="0" applyFont="1" applyFill="1"/>
    <xf numFmtId="0" fontId="4" fillId="12" borderId="23" xfId="221" applyFont="1" applyFill="1" applyBorder="1" applyAlignment="1">
      <alignment horizontal="center"/>
    </xf>
    <xf numFmtId="1" fontId="4" fillId="12" borderId="21" xfId="221" applyNumberFormat="1" applyFont="1" applyFill="1" applyBorder="1" applyAlignment="1">
      <alignment horizontal="center"/>
    </xf>
    <xf numFmtId="14" fontId="4" fillId="13" borderId="20" xfId="222" applyNumberFormat="1" applyFont="1" applyFill="1" applyBorder="1" applyAlignment="1">
      <alignment horizontal="center"/>
    </xf>
    <xf numFmtId="164" fontId="4" fillId="13" borderId="6" xfId="222" applyNumberFormat="1" applyFont="1" applyFill="1" applyBorder="1" applyAlignment="1">
      <alignment horizontal="center"/>
    </xf>
    <xf numFmtId="2" fontId="4" fillId="13" borderId="21" xfId="222" applyNumberFormat="1" applyFont="1" applyFill="1" applyBorder="1" applyAlignment="1">
      <alignment horizontal="center"/>
    </xf>
    <xf numFmtId="0" fontId="6" fillId="2" borderId="32" xfId="0" applyFont="1" applyFill="1" applyBorder="1" applyAlignment="1"/>
    <xf numFmtId="0" fontId="4" fillId="2" borderId="20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0" fontId="6" fillId="2" borderId="34" xfId="0" applyFont="1" applyFill="1" applyBorder="1" applyAlignment="1"/>
    <xf numFmtId="0" fontId="4" fillId="2" borderId="1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2" fontId="4" fillId="2" borderId="16" xfId="0" applyNumberFormat="1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14" fontId="4" fillId="2" borderId="14" xfId="0" applyNumberFormat="1" applyFont="1" applyFill="1" applyBorder="1" applyAlignment="1">
      <alignment horizontal="center"/>
    </xf>
    <xf numFmtId="1" fontId="4" fillId="2" borderId="16" xfId="0" applyNumberFormat="1" applyFont="1" applyFill="1" applyBorder="1" applyAlignment="1">
      <alignment horizontal="center"/>
    </xf>
    <xf numFmtId="0" fontId="4" fillId="11" borderId="0" xfId="221" applyFont="1" applyFill="1"/>
    <xf numFmtId="0" fontId="4" fillId="11" borderId="6" xfId="221" applyFont="1" applyFill="1" applyBorder="1" applyAlignment="1">
      <alignment horizontal="center"/>
    </xf>
    <xf numFmtId="14" fontId="4" fillId="11" borderId="20" xfId="221" applyNumberFormat="1" applyFont="1" applyFill="1" applyBorder="1" applyAlignment="1">
      <alignment horizontal="center"/>
    </xf>
    <xf numFmtId="164" fontId="4" fillId="11" borderId="6" xfId="221" applyNumberFormat="1" applyFont="1" applyFill="1" applyBorder="1" applyAlignment="1">
      <alignment horizontal="center"/>
    </xf>
    <xf numFmtId="2" fontId="4" fillId="11" borderId="21" xfId="221" applyNumberFormat="1" applyFont="1" applyFill="1" applyBorder="1" applyAlignment="1">
      <alignment horizontal="center"/>
    </xf>
    <xf numFmtId="0" fontId="4" fillId="11" borderId="23" xfId="221" applyFont="1" applyFill="1" applyBorder="1" applyAlignment="1">
      <alignment horizontal="center"/>
    </xf>
    <xf numFmtId="1" fontId="4" fillId="11" borderId="21" xfId="221" applyNumberFormat="1" applyFont="1" applyFill="1" applyBorder="1" applyAlignment="1">
      <alignment horizontal="center"/>
    </xf>
  </cellXfs>
  <cellStyles count="223">
    <cellStyle name="Bad" xfId="22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Good" xfId="222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'Q1 Outbreak time series'!$R$6</c:f>
              <c:strCache>
                <c:ptCount val="1"/>
                <c:pt idx="0">
                  <c:v>Susceptible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series'!$S$6:$W$6</c:f>
              <c:numCache>
                <c:formatCode>General</c:formatCode>
                <c:ptCount val="5"/>
                <c:pt idx="0">
                  <c:v>58</c:v>
                </c:pt>
                <c:pt idx="1">
                  <c:v>29</c:v>
                </c:pt>
                <c:pt idx="2">
                  <c:v>25</c:v>
                </c:pt>
                <c:pt idx="3">
                  <c:v>17</c:v>
                </c:pt>
                <c:pt idx="4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'Q1 Outbreak time series'!$R$7</c:f>
              <c:strCache>
                <c:ptCount val="1"/>
                <c:pt idx="0">
                  <c:v>Infected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series'!$S$7:$W$7</c:f>
              <c:numCache>
                <c:formatCode>General</c:formatCode>
                <c:ptCount val="5"/>
                <c:pt idx="0">
                  <c:v>26</c:v>
                </c:pt>
                <c:pt idx="1">
                  <c:v>45</c:v>
                </c:pt>
                <c:pt idx="2">
                  <c:v>23</c:v>
                </c:pt>
                <c:pt idx="3">
                  <c:v>26</c:v>
                </c:pt>
                <c:pt idx="4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'Q1 Outbreak time series'!$R$8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'Q1 Outbreak time series'!$S$5:$W$5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 </c:v>
                </c:pt>
                <c:pt idx="4">
                  <c:v>Day 5</c:v>
                </c:pt>
              </c:strCache>
            </c:strRef>
          </c:cat>
          <c:val>
            <c:numRef>
              <c:f>'Q1 Outbreak time series'!$S$8:$W$8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36</c:v>
                </c:pt>
                <c:pt idx="3">
                  <c:v>41</c:v>
                </c:pt>
                <c:pt idx="4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216728"/>
        <c:axId val="572216336"/>
      </c:lineChart>
      <c:catAx>
        <c:axId val="57221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16336"/>
        <c:crosses val="autoZero"/>
        <c:auto val="1"/>
        <c:lblAlgn val="ctr"/>
        <c:lblOffset val="100"/>
        <c:noMultiLvlLbl val="0"/>
      </c:catAx>
      <c:valAx>
        <c:axId val="5722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1110611173603E-2"/>
              <c:y val="0.3104475160899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1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27581552305997"/>
          <c:y val="0.23831894390882"/>
          <c:w val="0.136676565429321"/>
          <c:h val="0.45112002063628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Latent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'Q5 &amp; Q6 Latent Period '!$E$4:$E$23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</c:numCache>
            </c:numRef>
          </c:cat>
          <c:val>
            <c:numRef>
              <c:f>'Q5 &amp; Q6 Latent Period '!$F$4:$F$23</c:f>
              <c:numCache>
                <c:formatCode>General</c:formatCode>
                <c:ptCount val="20"/>
                <c:pt idx="0">
                  <c:v>11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  <c:pt idx="7">
                  <c:v>8</c:v>
                </c:pt>
                <c:pt idx="8">
                  <c:v>9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218688"/>
        <c:axId val="572215552"/>
      </c:barChart>
      <c:catAx>
        <c:axId val="57221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215552"/>
        <c:crosses val="autoZero"/>
        <c:auto val="1"/>
        <c:lblAlgn val="ctr"/>
        <c:lblOffset val="100"/>
        <c:noMultiLvlLbl val="0"/>
      </c:catAx>
      <c:valAx>
        <c:axId val="57221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2186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Incubation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'Q7 &amp; Q8 Incubation Period'!$E$4:$E$14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</c:numCache>
            </c:numRef>
          </c:cat>
          <c:val>
            <c:numRef>
              <c:f>'Q7 &amp; Q8 Incubation Period'!$F$4:$F$14</c:f>
              <c:numCache>
                <c:formatCode>General</c:formatCode>
                <c:ptCount val="11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214768"/>
        <c:axId val="572214376"/>
      </c:barChart>
      <c:catAx>
        <c:axId val="57221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214376"/>
        <c:crosses val="autoZero"/>
        <c:auto val="1"/>
        <c:lblAlgn val="ctr"/>
        <c:lblOffset val="100"/>
        <c:noMultiLvlLbl val="0"/>
      </c:catAx>
      <c:valAx>
        <c:axId val="57221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2147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Infectious period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'Q9 &amp; Q10 Infectious Period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'Q9 &amp; Q10 Infectious Period '!$F$4:$F$15</c:f>
              <c:numCache>
                <c:formatCode>General</c:formatCode>
                <c:ptCount val="12"/>
                <c:pt idx="0">
                  <c:v>37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10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213592"/>
        <c:axId val="572213200"/>
      </c:barChart>
      <c:catAx>
        <c:axId val="572213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213200"/>
        <c:crosses val="autoZero"/>
        <c:auto val="1"/>
        <c:lblAlgn val="ctr"/>
        <c:lblOffset val="100"/>
        <c:noMultiLvlLbl val="0"/>
      </c:catAx>
      <c:valAx>
        <c:axId val="57221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2135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 time</a:t>
            </a:r>
          </a:p>
        </c:rich>
      </c:tx>
      <c:layout>
        <c:manualLayout>
          <c:xMode val="edge"/>
          <c:yMode val="edge"/>
          <c:x val="0.376075179657269"/>
          <c:y val="2.022755736583050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'Q11 &amp; Q12 Generation time 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</c:numCache>
            </c:numRef>
          </c:cat>
          <c:val>
            <c:numRef>
              <c:f>'Q11 &amp; Q12 Generation time '!$F$4:$F$15</c:f>
              <c:numCache>
                <c:formatCode>General</c:formatCode>
                <c:ptCount val="12"/>
                <c:pt idx="0">
                  <c:v>14</c:v>
                </c:pt>
                <c:pt idx="1">
                  <c:v>9</c:v>
                </c:pt>
                <c:pt idx="2">
                  <c:v>12</c:v>
                </c:pt>
                <c:pt idx="3">
                  <c:v>4</c:v>
                </c:pt>
                <c:pt idx="4">
                  <c:v>11</c:v>
                </c:pt>
                <c:pt idx="5">
                  <c:v>4</c:v>
                </c:pt>
                <c:pt idx="6">
                  <c:v>17</c:v>
                </c:pt>
                <c:pt idx="7">
                  <c:v>30</c:v>
                </c:pt>
                <c:pt idx="8">
                  <c:v>1</c:v>
                </c:pt>
                <c:pt idx="9">
                  <c:v>16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212416"/>
        <c:axId val="572219080"/>
      </c:barChart>
      <c:catAx>
        <c:axId val="57221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219080"/>
        <c:crosses val="autoZero"/>
        <c:auto val="1"/>
        <c:lblAlgn val="ctr"/>
        <c:lblOffset val="100"/>
        <c:noMultiLvlLbl val="0"/>
      </c:catAx>
      <c:valAx>
        <c:axId val="572219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2124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147636</xdr:rowOff>
    </xdr:from>
    <xdr:to>
      <xdr:col>25</xdr:col>
      <xdr:colOff>361950</xdr:colOff>
      <xdr:row>29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5</xdr:row>
      <xdr:rowOff>14287</xdr:rowOff>
    </xdr:from>
    <xdr:to>
      <xdr:col>16</xdr:col>
      <xdr:colOff>257174</xdr:colOff>
      <xdr:row>23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5</xdr:row>
      <xdr:rowOff>52387</xdr:rowOff>
    </xdr:from>
    <xdr:to>
      <xdr:col>16</xdr:col>
      <xdr:colOff>238124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71437</xdr:rowOff>
    </xdr:from>
    <xdr:to>
      <xdr:col>16</xdr:col>
      <xdr:colOff>257176</xdr:colOff>
      <xdr:row>24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80962</xdr:rowOff>
    </xdr:from>
    <xdr:to>
      <xdr:col>16</xdr:col>
      <xdr:colOff>266699</xdr:colOff>
      <xdr:row>24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6"/>
  <sheetViews>
    <sheetView topLeftCell="A82" zoomScale="85" zoomScaleNormal="85" workbookViewId="0">
      <pane xSplit="1" topLeftCell="B1" activePane="topRight" state="frozen"/>
      <selection pane="topRight" activeCell="T149" sqref="T149"/>
    </sheetView>
  </sheetViews>
  <sheetFormatPr defaultColWidth="11" defaultRowHeight="15.75"/>
  <cols>
    <col min="1" max="1" width="4.125" style="7" customWidth="1"/>
    <col min="2" max="2" width="10.125" style="9" customWidth="1"/>
    <col min="3" max="3" width="10.875" style="36" customWidth="1"/>
    <col min="4" max="4" width="13.875" style="37" bestFit="1" customWidth="1"/>
    <col min="5" max="5" width="8.375" style="9" bestFit="1" customWidth="1"/>
    <col min="6" max="6" width="15.125" style="38" bestFit="1" customWidth="1"/>
    <col min="7" max="7" width="15.375" style="37" bestFit="1" customWidth="1"/>
    <col min="8" max="8" width="8.375" style="9" customWidth="1"/>
    <col min="9" max="9" width="16.125" style="38" customWidth="1"/>
    <col min="10" max="10" width="14.625" style="39" bestFit="1" customWidth="1"/>
    <col min="11" max="11" width="8.375" style="9" bestFit="1" customWidth="1"/>
    <col min="12" max="12" width="18.5" style="38" customWidth="1"/>
    <col min="13" max="13" width="19.125" style="37" bestFit="1" customWidth="1"/>
    <col min="14" max="14" width="18.625" style="84" bestFit="1" customWidth="1"/>
    <col min="15" max="15" width="14.625" style="91" customWidth="1"/>
    <col min="16" max="16" width="44.375" style="136" bestFit="1" customWidth="1"/>
    <col min="17" max="17" width="35.375" style="92" bestFit="1" customWidth="1"/>
    <col min="18" max="18" width="15.875" style="100" bestFit="1" customWidth="1"/>
    <col min="19" max="19" width="20" style="100" bestFit="1" customWidth="1"/>
    <col min="20" max="20" width="20.875" style="80" bestFit="1" customWidth="1"/>
    <col min="21" max="21" width="24.625" style="80" bestFit="1" customWidth="1"/>
    <col min="22" max="22" width="25" style="80" bestFit="1" customWidth="1"/>
    <col min="23" max="23" width="39.125" style="80" bestFit="1" customWidth="1"/>
    <col min="24" max="24" width="25.5" style="80" bestFit="1" customWidth="1"/>
    <col min="25" max="25" width="34.5" style="133" bestFit="1" customWidth="1"/>
    <col min="26" max="26" width="37.5" style="133" bestFit="1" customWidth="1"/>
    <col min="27" max="27" width="24.875" style="8" customWidth="1"/>
    <col min="28" max="28" width="24" style="8" customWidth="1"/>
    <col min="29" max="29" width="16" style="8" customWidth="1"/>
    <col min="30" max="30" width="14.375" style="8" customWidth="1"/>
    <col min="31" max="31" width="18.625" style="8" customWidth="1"/>
    <col min="32" max="16384" width="11" style="8"/>
  </cols>
  <sheetData>
    <row r="1" spans="1:51" ht="16.5" thickBot="1">
      <c r="C1" s="4"/>
      <c r="D1" s="67" t="s">
        <v>5</v>
      </c>
      <c r="E1" s="68"/>
      <c r="F1" s="69"/>
      <c r="G1" s="67" t="s">
        <v>6</v>
      </c>
      <c r="H1" s="68"/>
      <c r="I1" s="69"/>
      <c r="J1" s="67" t="s">
        <v>7</v>
      </c>
      <c r="K1" s="68"/>
      <c r="L1" s="69"/>
      <c r="M1" s="70" t="s">
        <v>8</v>
      </c>
      <c r="N1" s="82"/>
      <c r="O1" s="86" t="s">
        <v>55</v>
      </c>
      <c r="P1" s="87" t="s">
        <v>78</v>
      </c>
      <c r="Q1" s="87" t="s">
        <v>79</v>
      </c>
      <c r="R1" s="97" t="s">
        <v>64</v>
      </c>
      <c r="S1" s="97" t="s">
        <v>65</v>
      </c>
      <c r="T1" s="87" t="s">
        <v>66</v>
      </c>
      <c r="U1" s="87" t="s">
        <v>67</v>
      </c>
      <c r="V1" s="87" t="s">
        <v>68</v>
      </c>
      <c r="W1" s="87" t="s">
        <v>69</v>
      </c>
      <c r="X1" s="87" t="s">
        <v>70</v>
      </c>
      <c r="Y1" s="129" t="s">
        <v>73</v>
      </c>
      <c r="Z1" s="134" t="s">
        <v>74</v>
      </c>
      <c r="AA1" s="40" t="s">
        <v>11</v>
      </c>
      <c r="AB1" s="40"/>
    </row>
    <row r="2" spans="1:51" s="18" customFormat="1">
      <c r="A2" s="10" t="s">
        <v>0</v>
      </c>
      <c r="B2" s="11" t="s">
        <v>1</v>
      </c>
      <c r="C2" s="12" t="s">
        <v>2</v>
      </c>
      <c r="D2" s="13" t="s">
        <v>3</v>
      </c>
      <c r="E2" s="14" t="s">
        <v>9</v>
      </c>
      <c r="F2" s="15" t="s">
        <v>10</v>
      </c>
      <c r="G2" s="13" t="s">
        <v>3</v>
      </c>
      <c r="H2" s="16" t="s">
        <v>9</v>
      </c>
      <c r="I2" s="15" t="s">
        <v>10</v>
      </c>
      <c r="J2" s="13" t="s">
        <v>3</v>
      </c>
      <c r="K2" s="14" t="s">
        <v>9</v>
      </c>
      <c r="L2" s="15" t="s">
        <v>10</v>
      </c>
      <c r="M2" s="72" t="s">
        <v>80</v>
      </c>
      <c r="N2" s="83" t="s">
        <v>81</v>
      </c>
      <c r="O2" s="93"/>
      <c r="P2" s="88" t="s">
        <v>10</v>
      </c>
      <c r="Q2" s="88" t="s">
        <v>10</v>
      </c>
      <c r="R2" s="98" t="s">
        <v>56</v>
      </c>
      <c r="S2" s="98" t="s">
        <v>56</v>
      </c>
      <c r="T2" s="88" t="s">
        <v>77</v>
      </c>
      <c r="U2" s="88" t="s">
        <v>77</v>
      </c>
      <c r="V2" s="88" t="s">
        <v>77</v>
      </c>
      <c r="W2" s="88" t="s">
        <v>10</v>
      </c>
      <c r="X2" s="88" t="s">
        <v>10</v>
      </c>
      <c r="Y2" s="130" t="s">
        <v>62</v>
      </c>
      <c r="Z2" s="130" t="s">
        <v>72</v>
      </c>
      <c r="AA2" s="41"/>
      <c r="AB2" s="41"/>
    </row>
    <row r="3" spans="1:51">
      <c r="A3" s="139">
        <v>1</v>
      </c>
      <c r="B3" s="140" t="s">
        <v>82</v>
      </c>
      <c r="C3" s="141" t="b">
        <v>0</v>
      </c>
      <c r="D3" s="142">
        <v>42660</v>
      </c>
      <c r="E3" s="143">
        <v>0.39583333333333331</v>
      </c>
      <c r="F3" s="144">
        <f t="shared" ref="F3:F34" si="0">(D3-$AB$16)*24+24*(E3-$AB$17)</f>
        <v>9.5</v>
      </c>
      <c r="G3" s="145"/>
      <c r="H3" s="146"/>
      <c r="I3" s="144"/>
      <c r="J3" s="202">
        <v>42660</v>
      </c>
      <c r="K3" s="203">
        <v>0.58333333333333337</v>
      </c>
      <c r="L3" s="204">
        <f>(J3-$AB$16)*24+24*(K3-$AB$17)</f>
        <v>14</v>
      </c>
      <c r="M3" s="147">
        <f t="shared" ref="M3:M34" si="1">IF(A3="","",COUNTIFS($B:$B,A3,$F:$F,"&gt;"&amp;F3))</f>
        <v>3</v>
      </c>
      <c r="N3" s="148">
        <f t="shared" ref="N3:N34" si="2">IF(A3="","",COUNTIFS($B:$B,A3,$F:$F,"&gt;"&amp;F3,$C:$C,"FALSE"))</f>
        <v>3</v>
      </c>
      <c r="O3" s="94"/>
      <c r="P3" s="135">
        <f t="array" ref="P3">IF(A3="","",IF( C3="","NA",IF(M3&gt;0,   IF(MIN(IF(B:B=A3,F:F))&lt;=L3,  IF(MIN(IF(B:B=A3,F:F)) &gt;= F3,   MIN(IF(B:B=A3,F:F)), "Onward infection before infected"),"Onward infection after recovered"),"")))</f>
        <v>13.933333333333334</v>
      </c>
      <c r="Q3" s="89">
        <f t="array" ref="Q3">IF(A3="","",IF( C3="","NA",IF(M3&gt;0,   IF(MIN(IF(B:B=A3,F:F))&lt;=L3,  IF(MIN(IF(B:B=A3,F:F)) &gt;= F3,   MIN(IF(B:B=A3,F:F)), F3),L3),"")))</f>
        <v>13.933333333333334</v>
      </c>
      <c r="R3" s="99">
        <f t="shared" ref="R3:R34" si="3">IF(A3="","NA",IF(C3="",0,IF(C3,0,1)))</f>
        <v>1</v>
      </c>
      <c r="S3" s="99">
        <f t="shared" ref="S3:S34" si="4">IF(A3="","NA",IF(I3="",0,1))</f>
        <v>0</v>
      </c>
      <c r="T3" s="89">
        <f t="shared" ref="T3:T34" si="5">IF(C3&lt;&gt;"",IF(A3="","",IF(M3&gt;0,IF(Q3&lt;&gt;"Error",Q3-F3,""),"")),"NA")</f>
        <v>4.4333333333333336</v>
      </c>
      <c r="U3" s="89" t="str">
        <f t="shared" ref="U3:U34" si="6">IF(C3&lt;&gt;"",IF(A3="","",IF(I3&lt;&gt;"",I3-F3,"")),"NA")</f>
        <v/>
      </c>
      <c r="V3" s="89">
        <f t="shared" ref="V3:V34" si="7">IF(C3&lt;&gt;"",IF(A3="","",IF(M3&gt;0,IF(Q3&lt;&gt;"Error",L3-Q3,""), L3-F3)),"NA")</f>
        <v>6.666666666666643E-2</v>
      </c>
      <c r="W3" s="89" t="str">
        <f>IF(B3="Seed","NA",IF(C3&lt;&gt;"",IF(B3&lt;&gt;"",IF(F3-INDEX(A:F,MATCH(B3,A:A,0),6)&gt;=0,INDEX(A:F,MATCH(B3,A:A,0),6),"Error"),"Missing parent ID"),"NA"))</f>
        <v>NA</v>
      </c>
      <c r="X3" s="89" t="str">
        <f>IF(W3="Error","Error",IF(W3 = "Missing parent ID","Missing parent ID",IF(W3&lt;&gt;"NA",F3-W3,"NA")))</f>
        <v>NA</v>
      </c>
      <c r="Y3" s="131">
        <f t="shared" ref="Y3:Y34" si="8">IF(F3&gt;0,IF(M3&lt;&gt;"",M3-N3,""),"NA")</f>
        <v>0</v>
      </c>
      <c r="Z3" s="131" t="str">
        <f>IF(B3="Seed","NA",IF(B3="","NA",IF(INDEX(A:I,MATCH(B3,A:A,0),9) &gt; 0, IF(F3 &gt; INDEX(A:I,MATCH(B3,A:A,0),9),0,1),1)))</f>
        <v>NA</v>
      </c>
      <c r="AA3" s="42" t="s">
        <v>12</v>
      </c>
      <c r="AB3" s="150"/>
    </row>
    <row r="4" spans="1:51" s="20" customFormat="1">
      <c r="A4" s="139">
        <v>2</v>
      </c>
      <c r="B4" s="140" t="s">
        <v>82</v>
      </c>
      <c r="C4" s="141" t="b">
        <v>0</v>
      </c>
      <c r="D4" s="142">
        <v>42660</v>
      </c>
      <c r="E4" s="143">
        <v>0.39583333333333331</v>
      </c>
      <c r="F4" s="144">
        <f t="shared" si="0"/>
        <v>9.5</v>
      </c>
      <c r="G4" s="145"/>
      <c r="H4" s="146"/>
      <c r="I4" s="144"/>
      <c r="J4" s="145">
        <v>42660</v>
      </c>
      <c r="K4" s="146">
        <v>0.625</v>
      </c>
      <c r="L4" s="144">
        <f>(J4-$AB$16)*24+24*(K4-$AB$17)</f>
        <v>15</v>
      </c>
      <c r="M4" s="149">
        <f t="shared" si="1"/>
        <v>3</v>
      </c>
      <c r="N4" s="148">
        <f t="shared" si="2"/>
        <v>3</v>
      </c>
      <c r="O4" s="94"/>
      <c r="P4" s="135">
        <f t="array" ref="P4">IF(A4="","",IF( C4="","NA",IF(M4&gt;0,   IF(MIN(IF(B:B=A4,F:F))&lt;=L4,  IF(MIN(IF(B:B=A4,F:F)) &gt;= F4,   MIN(IF(B:B=A4,F:F)), "Onward infection before infected"),"Onward infection after recovered"),"")))</f>
        <v>13.5</v>
      </c>
      <c r="Q4" s="89">
        <f t="array" ref="Q4">IF(A4="","",IF( C4="","NA",IF(M4&gt;0,   IF(MIN(IF(B:B=A4,F:F))&lt;=L4,  IF(MIN(IF(B:B=A4,F:F)) &gt;= F4,   MIN(IF(B:B=A4,F:F)), F4),L4),"")))</f>
        <v>13.5</v>
      </c>
      <c r="R4" s="99">
        <f t="shared" si="3"/>
        <v>1</v>
      </c>
      <c r="S4" s="99">
        <f t="shared" si="4"/>
        <v>0</v>
      </c>
      <c r="T4" s="89">
        <f t="shared" si="5"/>
        <v>4</v>
      </c>
      <c r="U4" s="89" t="str">
        <f t="shared" si="6"/>
        <v/>
      </c>
      <c r="V4" s="89">
        <f t="shared" si="7"/>
        <v>1.5</v>
      </c>
      <c r="W4" s="89" t="str">
        <f t="shared" ref="W4:W67" si="9">IF(B4="Seed","NA",IF(C4&lt;&gt;"",IF(B4&lt;&gt;"",IF(F4-INDEX(A:F,MATCH(B4,A:A,0),6)&gt;=0,INDEX(A:F,MATCH(B4,A:A,0),6),"Error"),"Missing parent ID"),"NA"))</f>
        <v>NA</v>
      </c>
      <c r="X4" s="89" t="str">
        <f t="shared" ref="X4:X67" si="10">IF(W4="Error","Error",IF(W4 = "Missing parent ID","Missing parent ID",IF(W4&lt;&gt;"NA",F4-W4,"NA")))</f>
        <v>NA</v>
      </c>
      <c r="Y4" s="131">
        <f t="shared" si="8"/>
        <v>0</v>
      </c>
      <c r="Z4" s="131" t="str">
        <f t="shared" ref="Z4:Z67" si="11">IF(B4="Seed","NA",IF(B4="","NA",IF(INDEX(A:I,MATCH(B4,A:A,0),9) &gt; 0, IF(F4 &gt; INDEX(A:I,MATCH(B4,A:A,0),9),0,1),1)))</f>
        <v>NA</v>
      </c>
      <c r="AA4" s="42"/>
      <c r="AB4" s="42"/>
    </row>
    <row r="5" spans="1:51">
      <c r="A5" s="139">
        <v>3</v>
      </c>
      <c r="B5" s="140" t="s">
        <v>82</v>
      </c>
      <c r="C5" s="141" t="b">
        <v>0</v>
      </c>
      <c r="D5" s="142">
        <v>42660</v>
      </c>
      <c r="E5" s="143">
        <v>0.39583333333333331</v>
      </c>
      <c r="F5" s="144">
        <f t="shared" si="0"/>
        <v>9.5</v>
      </c>
      <c r="G5" s="202"/>
      <c r="H5" s="203"/>
      <c r="I5" s="204"/>
      <c r="J5" s="145">
        <v>42660</v>
      </c>
      <c r="K5" s="146">
        <v>0.69513888888888886</v>
      </c>
      <c r="L5" s="144">
        <f>(J5-$AB$16)*24+24*(K5-$AB$17)</f>
        <v>16.683333333333334</v>
      </c>
      <c r="M5" s="149">
        <f t="shared" si="1"/>
        <v>1</v>
      </c>
      <c r="N5" s="148">
        <f t="shared" si="2"/>
        <v>1</v>
      </c>
      <c r="O5" s="94"/>
      <c r="P5" s="135" t="str">
        <f t="array" ref="P5">IF(A5="","",IF( C5="","NA",IF(M5&gt;0,   IF(MIN(IF(B:B=A5,F:F))&lt;=L5,  IF(MIN(IF(B:B=A5,F:F)) &gt;= F5,   MIN(IF(B:B=A5,F:F)), "Onward infection before infected"),"Onward infection after recovered"),"")))</f>
        <v>Onward infection after recovered</v>
      </c>
      <c r="Q5" s="89">
        <f t="array" ref="Q5">IF(A5="","",IF( C5="","NA",IF(M5&gt;0,   IF(MIN(IF(B:B=A5,F:F))&lt;=L5,  IF(MIN(IF(B:B=A5,F:F)) &gt;= F5,   MIN(IF(B:B=A5,F:F)), F5),L5),"")))</f>
        <v>16.683333333333334</v>
      </c>
      <c r="R5" s="99">
        <f t="shared" si="3"/>
        <v>1</v>
      </c>
      <c r="S5" s="99">
        <f t="shared" si="4"/>
        <v>0</v>
      </c>
      <c r="T5" s="89">
        <f t="shared" si="5"/>
        <v>7.1833333333333336</v>
      </c>
      <c r="U5" s="89" t="str">
        <f t="shared" si="6"/>
        <v/>
      </c>
      <c r="V5" s="89">
        <f t="shared" si="7"/>
        <v>0</v>
      </c>
      <c r="W5" s="89" t="str">
        <f t="shared" si="9"/>
        <v>NA</v>
      </c>
      <c r="X5" s="89" t="str">
        <f t="shared" si="10"/>
        <v>NA</v>
      </c>
      <c r="Y5" s="131">
        <f t="shared" si="8"/>
        <v>0</v>
      </c>
      <c r="Z5" s="131" t="str">
        <f t="shared" si="11"/>
        <v>NA</v>
      </c>
      <c r="AA5" s="42" t="s">
        <v>4</v>
      </c>
      <c r="AB5" s="18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</row>
    <row r="6" spans="1:51">
      <c r="A6" s="151">
        <v>4</v>
      </c>
      <c r="B6" s="152">
        <v>2</v>
      </c>
      <c r="C6" s="153" t="b">
        <v>0</v>
      </c>
      <c r="D6" s="154">
        <v>42660</v>
      </c>
      <c r="E6" s="155">
        <v>0.5625</v>
      </c>
      <c r="F6" s="156">
        <f t="shared" si="0"/>
        <v>13.5</v>
      </c>
      <c r="G6" s="157"/>
      <c r="H6" s="158"/>
      <c r="I6" s="156"/>
      <c r="J6" s="157">
        <v>42660</v>
      </c>
      <c r="K6" s="158">
        <v>0.77569444444444446</v>
      </c>
      <c r="L6" s="156">
        <f>(J6-$AB$16)*24+24*(K6-$AB$17)</f>
        <v>18.616666666666667</v>
      </c>
      <c r="M6" s="159">
        <f t="shared" si="1"/>
        <v>1</v>
      </c>
      <c r="N6" s="160">
        <f t="shared" si="2"/>
        <v>1</v>
      </c>
      <c r="O6" s="95"/>
      <c r="P6" s="135">
        <f t="array" ref="P6">IF(A6="","",IF( C6="","NA",IF(M6&gt;0,   IF(MIN(IF(B:B=A6,F:F))&lt;=L6,  IF(MIN(IF(B:B=A6,F:F)) &gt;= F6,   MIN(IF(B:B=A6,F:F)), "Onward infection before infected"),"Onward infection after recovered"),"")))</f>
        <v>17.583333333333332</v>
      </c>
      <c r="Q6" s="89">
        <f t="array" ref="Q6">IF(A6="","",IF( C6="","NA",IF(M6&gt;0,   IF(MIN(IF(B:B=A6,F:F))&lt;=L6,  IF(MIN(IF(B:B=A6,F:F)) &gt;= F6,   MIN(IF(B:B=A6,F:F)), F6),L6),"")))</f>
        <v>17.583333333333332</v>
      </c>
      <c r="R6" s="99">
        <f t="shared" si="3"/>
        <v>1</v>
      </c>
      <c r="S6" s="99">
        <f t="shared" si="4"/>
        <v>0</v>
      </c>
      <c r="T6" s="89">
        <f t="shared" si="5"/>
        <v>4.0833333333333321</v>
      </c>
      <c r="U6" s="89" t="str">
        <f t="shared" si="6"/>
        <v/>
      </c>
      <c r="V6" s="89">
        <f t="shared" si="7"/>
        <v>1.033333333333335</v>
      </c>
      <c r="W6" s="89">
        <f t="shared" si="9"/>
        <v>9.5</v>
      </c>
      <c r="X6" s="89">
        <f t="shared" si="10"/>
        <v>4</v>
      </c>
      <c r="Y6" s="131">
        <f t="shared" si="8"/>
        <v>0</v>
      </c>
      <c r="Z6" s="131">
        <f t="shared" si="11"/>
        <v>1</v>
      </c>
      <c r="AA6" s="42"/>
      <c r="AB6" s="42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</row>
    <row r="7" spans="1:51">
      <c r="A7" s="164"/>
      <c r="B7" s="165">
        <v>38</v>
      </c>
      <c r="C7" s="166" t="b">
        <v>1</v>
      </c>
      <c r="D7" s="167">
        <v>42661</v>
      </c>
      <c r="E7" s="168">
        <v>0.52777777777777779</v>
      </c>
      <c r="F7" s="169">
        <f t="shared" si="0"/>
        <v>36.666666666666671</v>
      </c>
      <c r="G7" s="170"/>
      <c r="H7" s="172"/>
      <c r="I7" s="169"/>
      <c r="J7" s="170"/>
      <c r="K7" s="172"/>
      <c r="L7" s="169"/>
      <c r="M7" s="175" t="str">
        <f t="shared" si="1"/>
        <v/>
      </c>
      <c r="N7" s="176" t="str">
        <f t="shared" si="2"/>
        <v/>
      </c>
      <c r="O7" s="95"/>
      <c r="P7" s="135" t="str">
        <f t="array" ref="P7">IF(A7="","",IF( C7="","NA",IF(M7&gt;0,   IF(MIN(IF(B:B=A7,F:F))&lt;=L7,  IF(MIN(IF(B:B=A7,F:F)) &gt;= F7,   MIN(IF(B:B=A7,F:F)), "Onward infection before infected"),"Onward infection after recovered"),"")))</f>
        <v/>
      </c>
      <c r="Q7" s="89" t="str">
        <f t="array" ref="Q7">IF(A7="","",IF( C7="","NA",IF(M7&gt;0,   IF(MIN(IF(B:B=A7,F:F))&lt;=L7,  IF(MIN(IF(B:B=A7,F:F)) &gt;= F7,   MIN(IF(B:B=A7,F:F)), F7),L7),"")))</f>
        <v/>
      </c>
      <c r="R7" s="99" t="str">
        <f t="shared" si="3"/>
        <v>NA</v>
      </c>
      <c r="S7" s="99" t="str">
        <f t="shared" si="4"/>
        <v>NA</v>
      </c>
      <c r="T7" s="89" t="str">
        <f t="shared" si="5"/>
        <v/>
      </c>
      <c r="U7" s="89" t="str">
        <f t="shared" si="6"/>
        <v/>
      </c>
      <c r="V7" s="89" t="str">
        <f t="shared" si="7"/>
        <v/>
      </c>
      <c r="W7" s="89">
        <f t="shared" si="9"/>
        <v>36.333333333333336</v>
      </c>
      <c r="X7" s="89">
        <f t="shared" si="10"/>
        <v>0.3333333333333357</v>
      </c>
      <c r="Y7" s="131" t="str">
        <f t="shared" si="8"/>
        <v/>
      </c>
      <c r="Z7" s="131">
        <f t="shared" si="11"/>
        <v>0</v>
      </c>
      <c r="AA7" s="42"/>
      <c r="AB7" s="42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</row>
    <row r="8" spans="1:51" s="22" customFormat="1">
      <c r="A8" s="164"/>
      <c r="B8" s="165">
        <v>19</v>
      </c>
      <c r="C8" s="166" t="b">
        <v>1</v>
      </c>
      <c r="D8" s="167">
        <v>42661</v>
      </c>
      <c r="E8" s="168">
        <v>0.55833333333333335</v>
      </c>
      <c r="F8" s="169">
        <f t="shared" si="0"/>
        <v>37.4</v>
      </c>
      <c r="G8" s="171"/>
      <c r="H8" s="173"/>
      <c r="I8" s="174"/>
      <c r="J8" s="171"/>
      <c r="K8" s="173"/>
      <c r="L8" s="169"/>
      <c r="M8" s="177" t="str">
        <f t="shared" si="1"/>
        <v/>
      </c>
      <c r="N8" s="178" t="str">
        <f t="shared" si="2"/>
        <v/>
      </c>
      <c r="O8" s="94"/>
      <c r="P8" s="135" t="str">
        <f t="array" ref="P8">IF(A8="","",IF( C8="","NA",IF(M8&gt;0,   IF(MIN(IF(B:B=A8,F:F))&lt;=L8,  IF(MIN(IF(B:B=A8,F:F)) &gt;= F8,   MIN(IF(B:B=A8,F:F)), "Onward infection before infected"),"Onward infection after recovered"),"")))</f>
        <v/>
      </c>
      <c r="Q8" s="89" t="str">
        <f t="array" ref="Q8">IF(A8="","",IF( C8="","NA",IF(M8&gt;0,   IF(MIN(IF(B:B=A8,F:F))&lt;=L8,  IF(MIN(IF(B:B=A8,F:F)) &gt;= F8,   MIN(IF(B:B=A8,F:F)), F8),L8),"")))</f>
        <v/>
      </c>
      <c r="R8" s="99" t="str">
        <f t="shared" si="3"/>
        <v>NA</v>
      </c>
      <c r="S8" s="99" t="str">
        <f t="shared" si="4"/>
        <v>NA</v>
      </c>
      <c r="T8" s="89" t="str">
        <f t="shared" si="5"/>
        <v/>
      </c>
      <c r="U8" s="89" t="str">
        <f t="shared" si="6"/>
        <v/>
      </c>
      <c r="V8" s="89" t="str">
        <f t="shared" si="7"/>
        <v/>
      </c>
      <c r="W8" s="89">
        <f t="shared" si="9"/>
        <v>16.316666666666666</v>
      </c>
      <c r="X8" s="89">
        <f t="shared" si="10"/>
        <v>21.083333333333332</v>
      </c>
      <c r="Y8" s="131" t="str">
        <f t="shared" si="8"/>
        <v/>
      </c>
      <c r="Z8" s="131">
        <f t="shared" si="11"/>
        <v>1</v>
      </c>
      <c r="AA8" s="23"/>
      <c r="AB8" s="24"/>
      <c r="AC8" s="31"/>
      <c r="AD8" s="25"/>
      <c r="AE8" s="25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</row>
    <row r="9" spans="1:51" s="20" customFormat="1">
      <c r="A9" s="151">
        <v>5</v>
      </c>
      <c r="B9" s="152">
        <v>2</v>
      </c>
      <c r="C9" s="153" t="b">
        <v>0</v>
      </c>
      <c r="D9" s="154">
        <v>42660</v>
      </c>
      <c r="E9" s="155">
        <v>0.57847222222222217</v>
      </c>
      <c r="F9" s="156">
        <f t="shared" si="0"/>
        <v>13.883333333333333</v>
      </c>
      <c r="G9" s="157"/>
      <c r="H9" s="158"/>
      <c r="I9" s="156"/>
      <c r="J9" s="157">
        <v>42661</v>
      </c>
      <c r="K9" s="158">
        <v>0.625</v>
      </c>
      <c r="L9" s="156">
        <f>(J9-$AB$16)*24+24*(K9-$AB$17)</f>
        <v>39</v>
      </c>
      <c r="M9" s="159">
        <f t="shared" si="1"/>
        <v>1</v>
      </c>
      <c r="N9" s="160">
        <f t="shared" si="2"/>
        <v>0</v>
      </c>
      <c r="O9" s="95"/>
      <c r="P9" s="135">
        <f t="array" ref="P9">IF(A9="","",IF( C9="","NA",IF(M9&gt;0,   IF(MIN(IF(B:B=A9,F:F))&lt;=L9,  IF(MIN(IF(B:B=A9,F:F)) &gt;= F9,   MIN(IF(B:B=A9,F:F)), "Onward infection before infected"),"Onward infection after recovered"),"")))</f>
        <v>33.450000000000003</v>
      </c>
      <c r="Q9" s="89">
        <f t="array" ref="Q9">IF(A9="","",IF( C9="","NA",IF(M9&gt;0,   IF(MIN(IF(B:B=A9,F:F))&lt;=L9,  IF(MIN(IF(B:B=A9,F:F)) &gt;= F9,   MIN(IF(B:B=A9,F:F)), F9),L9),"")))</f>
        <v>33.450000000000003</v>
      </c>
      <c r="R9" s="99">
        <f t="shared" si="3"/>
        <v>1</v>
      </c>
      <c r="S9" s="99">
        <f t="shared" si="4"/>
        <v>0</v>
      </c>
      <c r="T9" s="89">
        <f t="shared" si="5"/>
        <v>19.56666666666667</v>
      </c>
      <c r="U9" s="89" t="str">
        <f t="shared" si="6"/>
        <v/>
      </c>
      <c r="V9" s="89">
        <f t="shared" si="7"/>
        <v>5.5499999999999972</v>
      </c>
      <c r="W9" s="89">
        <f t="shared" si="9"/>
        <v>9.5</v>
      </c>
      <c r="X9" s="89">
        <f t="shared" si="10"/>
        <v>4.3833333333333329</v>
      </c>
      <c r="Y9" s="131">
        <f t="shared" si="8"/>
        <v>1</v>
      </c>
      <c r="Z9" s="131">
        <f t="shared" si="11"/>
        <v>1</v>
      </c>
      <c r="AA9" s="20" t="s">
        <v>13</v>
      </c>
      <c r="AB9" s="179"/>
    </row>
    <row r="10" spans="1:51" s="20" customFormat="1">
      <c r="A10" s="151">
        <v>6</v>
      </c>
      <c r="B10" s="201">
        <v>1</v>
      </c>
      <c r="C10" s="153" t="b">
        <v>0</v>
      </c>
      <c r="D10" s="154">
        <v>42660</v>
      </c>
      <c r="E10" s="155">
        <v>0.5805555555555556</v>
      </c>
      <c r="F10" s="156">
        <f t="shared" si="0"/>
        <v>13.933333333333334</v>
      </c>
      <c r="G10" s="157"/>
      <c r="H10" s="158"/>
      <c r="I10" s="156"/>
      <c r="J10" s="157">
        <v>42660</v>
      </c>
      <c r="K10" s="158">
        <v>0.6875</v>
      </c>
      <c r="L10" s="156">
        <f>(J10-$AB$16)*24+24*(K10-$AB$17)</f>
        <v>16.5</v>
      </c>
      <c r="M10" s="159">
        <f t="shared" si="1"/>
        <v>4</v>
      </c>
      <c r="N10" s="160">
        <f t="shared" si="2"/>
        <v>4</v>
      </c>
      <c r="O10" s="95"/>
      <c r="P10" s="135">
        <f t="array" ref="P10">IF(A10="","",IF( C10="","NA",IF(M10&gt;0,   IF(MIN(IF(B:B=A10,F:F))&lt;=L10,  IF(MIN(IF(B:B=A10,F:F)) &gt;= F10,   MIN(IF(B:B=A10,F:F)), "Onward infection before infected"),"Onward infection after recovered"),"")))</f>
        <v>14.916666666666668</v>
      </c>
      <c r="Q10" s="89">
        <f t="array" ref="Q10">IF(A10="","",IF( C10="","NA",IF(M10&gt;0,   IF(MIN(IF(B:B=A10,F:F))&lt;=L10,  IF(MIN(IF(B:B=A10,F:F)) &gt;= F10,   MIN(IF(B:B=A10,F:F)), F10),L10),"")))</f>
        <v>14.916666666666668</v>
      </c>
      <c r="R10" s="99">
        <f t="shared" si="3"/>
        <v>1</v>
      </c>
      <c r="S10" s="99">
        <f t="shared" si="4"/>
        <v>0</v>
      </c>
      <c r="T10" s="89">
        <f t="shared" si="5"/>
        <v>0.98333333333333428</v>
      </c>
      <c r="U10" s="89" t="str">
        <f t="shared" si="6"/>
        <v/>
      </c>
      <c r="V10" s="89">
        <f t="shared" si="7"/>
        <v>1.5833333333333321</v>
      </c>
      <c r="W10" s="89">
        <f t="shared" si="9"/>
        <v>9.5</v>
      </c>
      <c r="X10" s="89">
        <f t="shared" si="10"/>
        <v>4.4333333333333336</v>
      </c>
      <c r="Y10" s="131">
        <f t="shared" si="8"/>
        <v>0</v>
      </c>
      <c r="Z10" s="131">
        <f t="shared" si="11"/>
        <v>1</v>
      </c>
      <c r="AA10" s="22" t="s">
        <v>14</v>
      </c>
      <c r="AB10" s="22"/>
    </row>
    <row r="11" spans="1:51">
      <c r="A11" s="151">
        <v>7</v>
      </c>
      <c r="B11" s="152">
        <v>1</v>
      </c>
      <c r="C11" s="153" t="b">
        <v>0</v>
      </c>
      <c r="D11" s="154">
        <v>42660</v>
      </c>
      <c r="E11" s="155">
        <v>0.58333333333333337</v>
      </c>
      <c r="F11" s="156">
        <f t="shared" si="0"/>
        <v>14</v>
      </c>
      <c r="G11" s="202"/>
      <c r="H11" s="203"/>
      <c r="I11" s="204"/>
      <c r="J11" s="161">
        <v>42660</v>
      </c>
      <c r="K11" s="162">
        <v>0.6875</v>
      </c>
      <c r="L11" s="163">
        <f>(J11-$AB$16)*24+24*(K11-$AB$17)</f>
        <v>16.5</v>
      </c>
      <c r="M11" s="159">
        <f t="shared" si="1"/>
        <v>2</v>
      </c>
      <c r="N11" s="160">
        <f t="shared" si="2"/>
        <v>2</v>
      </c>
      <c r="O11" s="95"/>
      <c r="P11" s="135">
        <f t="array" ref="P11">IF(A11="","",IF( C11="","NA",IF(M11&gt;0,   IF(MIN(IF(B:B=A11,F:F))&lt;=L11,  IF(MIN(IF(B:B=A11,F:F)) &gt;= F11,   MIN(IF(B:B=A11,F:F)), "Onward infection before infected"),"Onward infection after recovered"),"")))</f>
        <v>15.083333333333332</v>
      </c>
      <c r="Q11" s="89">
        <f t="array" ref="Q11">IF(A11="","",IF( C11="","NA",IF(M11&gt;0,   IF(MIN(IF(B:B=A11,F:F))&lt;=L11,  IF(MIN(IF(B:B=A11,F:F)) &gt;= F11,   MIN(IF(B:B=A11,F:F)), F11),L11),"")))</f>
        <v>15.083333333333332</v>
      </c>
      <c r="R11" s="99">
        <f t="shared" si="3"/>
        <v>1</v>
      </c>
      <c r="S11" s="99">
        <f t="shared" si="4"/>
        <v>0</v>
      </c>
      <c r="T11" s="89">
        <f t="shared" si="5"/>
        <v>1.0833333333333321</v>
      </c>
      <c r="U11" s="89" t="str">
        <f t="shared" si="6"/>
        <v/>
      </c>
      <c r="V11" s="89">
        <f t="shared" si="7"/>
        <v>1.4166666666666679</v>
      </c>
      <c r="W11" s="89">
        <f t="shared" si="9"/>
        <v>9.5</v>
      </c>
      <c r="X11" s="89">
        <f t="shared" si="10"/>
        <v>4.5</v>
      </c>
      <c r="Y11" s="131">
        <f t="shared" si="8"/>
        <v>0</v>
      </c>
      <c r="Z11" s="131">
        <f t="shared" si="11"/>
        <v>1</v>
      </c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</row>
    <row r="12" spans="1:51">
      <c r="A12" s="151">
        <v>8</v>
      </c>
      <c r="B12" s="152">
        <v>2</v>
      </c>
      <c r="C12" s="153" t="b">
        <v>0</v>
      </c>
      <c r="D12" s="154">
        <v>42660</v>
      </c>
      <c r="E12" s="155">
        <v>0.58333333333333337</v>
      </c>
      <c r="F12" s="156">
        <f t="shared" si="0"/>
        <v>14</v>
      </c>
      <c r="G12" s="202"/>
      <c r="H12" s="203"/>
      <c r="I12" s="204"/>
      <c r="J12" s="157">
        <v>42661</v>
      </c>
      <c r="K12" s="158">
        <v>0.54166666666666663</v>
      </c>
      <c r="L12" s="156">
        <f>(J12-$AB$16)*24+24*(K12-$AB$17)</f>
        <v>37</v>
      </c>
      <c r="M12" s="159">
        <f t="shared" si="1"/>
        <v>1</v>
      </c>
      <c r="N12" s="160">
        <f t="shared" si="2"/>
        <v>1</v>
      </c>
      <c r="O12" s="95"/>
      <c r="P12" s="135">
        <f t="array" ref="P12">IF(A12="","",IF( C12="","NA",IF(M12&gt;0,   IF(MIN(IF(B:B=A12,F:F))&lt;=L12,  IF(MIN(IF(B:B=A12,F:F)) &gt;= F12,   MIN(IF(B:B=A12,F:F)), "Onward infection before infected"),"Onward infection after recovered"),"")))</f>
        <v>37</v>
      </c>
      <c r="Q12" s="89">
        <f t="array" ref="Q12">IF(A12="","",IF( C12="","NA",IF(M12&gt;0,   IF(MIN(IF(B:B=A12,F:F))&lt;=L12,  IF(MIN(IF(B:B=A12,F:F)) &gt;= F12,   MIN(IF(B:B=A12,F:F)), F12),L12),"")))</f>
        <v>37</v>
      </c>
      <c r="R12" s="99">
        <f t="shared" si="3"/>
        <v>1</v>
      </c>
      <c r="S12" s="99">
        <f t="shared" si="4"/>
        <v>0</v>
      </c>
      <c r="T12" s="89">
        <f t="shared" si="5"/>
        <v>23</v>
      </c>
      <c r="U12" s="89" t="str">
        <f t="shared" si="6"/>
        <v/>
      </c>
      <c r="V12" s="89">
        <f t="shared" si="7"/>
        <v>0</v>
      </c>
      <c r="W12" s="89">
        <f t="shared" si="9"/>
        <v>9.5</v>
      </c>
      <c r="X12" s="89">
        <f t="shared" si="10"/>
        <v>4.5</v>
      </c>
      <c r="Y12" s="131">
        <f t="shared" si="8"/>
        <v>0</v>
      </c>
      <c r="Z12" s="131">
        <f t="shared" si="11"/>
        <v>1</v>
      </c>
      <c r="AA12" s="22" t="s">
        <v>26</v>
      </c>
      <c r="AB12" s="20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</row>
    <row r="13" spans="1:51" ht="16.5" customHeight="1">
      <c r="A13" s="164"/>
      <c r="B13" s="165">
        <v>62</v>
      </c>
      <c r="C13" s="166" t="b">
        <v>1</v>
      </c>
      <c r="D13" s="167">
        <v>42664</v>
      </c>
      <c r="E13" s="168">
        <v>0.67986111111111114</v>
      </c>
      <c r="F13" s="169">
        <f t="shared" si="0"/>
        <v>112.31666666666666</v>
      </c>
      <c r="G13" s="170"/>
      <c r="H13" s="172"/>
      <c r="I13" s="169"/>
      <c r="J13" s="170"/>
      <c r="K13" s="172"/>
      <c r="L13" s="169"/>
      <c r="M13" s="175" t="str">
        <f t="shared" si="1"/>
        <v/>
      </c>
      <c r="N13" s="176" t="str">
        <f t="shared" si="2"/>
        <v/>
      </c>
      <c r="O13" s="95"/>
      <c r="P13" s="135" t="str">
        <f t="array" ref="P13">IF(A13="","",IF( C13="","NA",IF(M13&gt;0,   IF(MIN(IF(B:B=A13,F:F))&lt;=L13,  IF(MIN(IF(B:B=A13,F:F)) &gt;= F13,   MIN(IF(B:B=A13,F:F)), "Onward infection before infected"),"Onward infection after recovered"),"")))</f>
        <v/>
      </c>
      <c r="Q13" s="89" t="str">
        <f t="array" ref="Q13">IF(A13="","",IF( C13="","NA",IF(M13&gt;0,   IF(MIN(IF(B:B=A13,F:F))&lt;=L13,  IF(MIN(IF(B:B=A13,F:F)) &gt;= F13,   MIN(IF(B:B=A13,F:F)), F13),L13),"")))</f>
        <v/>
      </c>
      <c r="R13" s="99" t="str">
        <f t="shared" si="3"/>
        <v>NA</v>
      </c>
      <c r="S13" s="99" t="str">
        <f t="shared" si="4"/>
        <v>NA</v>
      </c>
      <c r="T13" s="89" t="str">
        <f t="shared" si="5"/>
        <v/>
      </c>
      <c r="U13" s="89" t="str">
        <f t="shared" si="6"/>
        <v/>
      </c>
      <c r="V13" s="89" t="str">
        <f t="shared" si="7"/>
        <v/>
      </c>
      <c r="W13" s="89">
        <f t="shared" si="9"/>
        <v>83.5</v>
      </c>
      <c r="X13" s="89">
        <f t="shared" si="10"/>
        <v>28.816666666666663</v>
      </c>
      <c r="Y13" s="131" t="str">
        <f t="shared" si="8"/>
        <v/>
      </c>
      <c r="Z13" s="131">
        <f t="shared" si="11"/>
        <v>1</v>
      </c>
      <c r="AA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</row>
    <row r="14" spans="1:51">
      <c r="A14" s="151">
        <v>9</v>
      </c>
      <c r="B14" s="201">
        <v>1</v>
      </c>
      <c r="C14" s="153" t="b">
        <v>0</v>
      </c>
      <c r="D14" s="154">
        <v>42660</v>
      </c>
      <c r="E14" s="155">
        <v>0.58333333333333337</v>
      </c>
      <c r="F14" s="156">
        <f t="shared" si="0"/>
        <v>14</v>
      </c>
      <c r="G14" s="157"/>
      <c r="H14" s="158"/>
      <c r="I14" s="156"/>
      <c r="J14" s="202">
        <v>42660</v>
      </c>
      <c r="K14" s="203">
        <v>0.66666666666666663</v>
      </c>
      <c r="L14" s="204">
        <f>(J14-$AB$16)*24+24*(K14-$AB$17)</f>
        <v>16</v>
      </c>
      <c r="M14" s="205">
        <f t="shared" si="1"/>
        <v>3</v>
      </c>
      <c r="N14" s="206">
        <f t="shared" si="2"/>
        <v>1</v>
      </c>
      <c r="O14" s="94"/>
      <c r="P14" s="135">
        <f t="array" ref="P14">IF(A14="","",IF( C14="","NA",IF(M14&gt;0,   IF(MIN(IF(B:B=A14,F:F))&lt;=L14,  IF(MIN(IF(B:B=A14,F:F)) &gt;= F14,   MIN(IF(B:B=A14,F:F)), "Onward infection before infected"),"Onward infection after recovered"),"")))</f>
        <v>16</v>
      </c>
      <c r="Q14" s="89">
        <f t="array" ref="Q14">IF(A14="","",IF( C14="","NA",IF(M14&gt;0,   IF(MIN(IF(B:B=A14,F:F))&lt;=L14,  IF(MIN(IF(B:B=A14,F:F)) &gt;= F14,   MIN(IF(B:B=A14,F:F)), F14),L14),"")))</f>
        <v>16</v>
      </c>
      <c r="R14" s="99">
        <f t="shared" si="3"/>
        <v>1</v>
      </c>
      <c r="S14" s="99">
        <f t="shared" si="4"/>
        <v>0</v>
      </c>
      <c r="T14" s="89">
        <f t="shared" si="5"/>
        <v>2</v>
      </c>
      <c r="U14" s="89" t="str">
        <f t="shared" si="6"/>
        <v/>
      </c>
      <c r="V14" s="89">
        <f t="shared" si="7"/>
        <v>0</v>
      </c>
      <c r="W14" s="89">
        <f t="shared" si="9"/>
        <v>9.5</v>
      </c>
      <c r="X14" s="89">
        <f t="shared" si="10"/>
        <v>4.5</v>
      </c>
      <c r="Y14" s="131">
        <f t="shared" si="8"/>
        <v>2</v>
      </c>
      <c r="Z14" s="131">
        <f t="shared" si="11"/>
        <v>1</v>
      </c>
      <c r="AA14" s="22" t="s">
        <v>37</v>
      </c>
      <c r="AB14" s="43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</row>
    <row r="15" spans="1:51" s="20" customFormat="1">
      <c r="A15" s="164"/>
      <c r="B15" s="165">
        <v>56</v>
      </c>
      <c r="C15" s="166" t="b">
        <v>1</v>
      </c>
      <c r="D15" s="167">
        <v>42662</v>
      </c>
      <c r="E15" s="168">
        <v>0.68402777777777779</v>
      </c>
      <c r="F15" s="169">
        <f t="shared" si="0"/>
        <v>64.416666666666671</v>
      </c>
      <c r="G15" s="170"/>
      <c r="H15" s="172"/>
      <c r="I15" s="169"/>
      <c r="J15" s="170"/>
      <c r="K15" s="172"/>
      <c r="L15" s="169"/>
      <c r="M15" s="175" t="str">
        <f t="shared" si="1"/>
        <v/>
      </c>
      <c r="N15" s="176" t="str">
        <f t="shared" si="2"/>
        <v/>
      </c>
      <c r="O15" s="95"/>
      <c r="P15" s="135" t="str">
        <f t="array" ref="P15">IF(A15="","",IF( C15="","NA",IF(M15&gt;0,   IF(MIN(IF(B:B=A15,F:F))&lt;=L15,  IF(MIN(IF(B:B=A15,F:F)) &gt;= F15,   MIN(IF(B:B=A15,F:F)), "Onward infection before infected"),"Onward infection after recovered"),"")))</f>
        <v/>
      </c>
      <c r="Q15" s="89" t="str">
        <f t="array" ref="Q15">IF(A15="","",IF( C15="","NA",IF(M15&gt;0,   IF(MIN(IF(B:B=A15,F:F))&lt;=L15,  IF(MIN(IF(B:B=A15,F:F)) &gt;= F15,   MIN(IF(B:B=A15,F:F)), F15),L15),"")))</f>
        <v/>
      </c>
      <c r="R15" s="99" t="str">
        <f t="shared" si="3"/>
        <v>NA</v>
      </c>
      <c r="S15" s="99" t="str">
        <f t="shared" si="4"/>
        <v>NA</v>
      </c>
      <c r="T15" s="89" t="str">
        <f t="shared" si="5"/>
        <v/>
      </c>
      <c r="U15" s="89" t="str">
        <f t="shared" si="6"/>
        <v/>
      </c>
      <c r="V15" s="89" t="str">
        <f t="shared" si="7"/>
        <v/>
      </c>
      <c r="W15" s="89">
        <f t="shared" si="9"/>
        <v>57.5</v>
      </c>
      <c r="X15" s="89">
        <f t="shared" si="10"/>
        <v>6.9166666666666714</v>
      </c>
      <c r="Y15" s="131" t="str">
        <f t="shared" si="8"/>
        <v/>
      </c>
      <c r="Z15" s="131">
        <f t="shared" si="11"/>
        <v>1</v>
      </c>
      <c r="AA15" s="25"/>
      <c r="AB15" s="25"/>
      <c r="AC15" s="26"/>
    </row>
    <row r="16" spans="1:51">
      <c r="A16" s="151">
        <v>10</v>
      </c>
      <c r="B16" s="152">
        <v>6</v>
      </c>
      <c r="C16" s="153" t="b">
        <v>0</v>
      </c>
      <c r="D16" s="154">
        <v>42660</v>
      </c>
      <c r="E16" s="155">
        <v>0.62152777777777779</v>
      </c>
      <c r="F16" s="156">
        <f t="shared" si="0"/>
        <v>14.916666666666668</v>
      </c>
      <c r="G16" s="202"/>
      <c r="H16" s="203"/>
      <c r="I16" s="204"/>
      <c r="J16" s="157">
        <v>42661</v>
      </c>
      <c r="K16" s="158">
        <v>0.57291666666666663</v>
      </c>
      <c r="L16" s="156">
        <f>(J16-$AB$16)*24+24*(K16-$AB$17)</f>
        <v>37.75</v>
      </c>
      <c r="M16" s="159">
        <f t="shared" si="1"/>
        <v>1</v>
      </c>
      <c r="N16" s="160">
        <f t="shared" si="2"/>
        <v>1</v>
      </c>
      <c r="O16" s="95"/>
      <c r="P16" s="135">
        <f t="array" ref="P16">IF(A16="","",IF( C16="","NA",IF(M16&gt;0,   IF(MIN(IF(B:B=A16,F:F))&lt;=L16,  IF(MIN(IF(B:B=A16,F:F)) &gt;= F16,   MIN(IF(B:B=A16,F:F)), "Onward infection before infected"),"Onward infection after recovered"),"")))</f>
        <v>15.5</v>
      </c>
      <c r="Q16" s="89">
        <f t="array" ref="Q16">IF(A16="","",IF( C16="","NA",IF(M16&gt;0,   IF(MIN(IF(B:B=A16,F:F))&lt;=L16,  IF(MIN(IF(B:B=A16,F:F)) &gt;= F16,   MIN(IF(B:B=A16,F:F)), F16),L16),"")))</f>
        <v>15.5</v>
      </c>
      <c r="R16" s="99">
        <f t="shared" si="3"/>
        <v>1</v>
      </c>
      <c r="S16" s="99">
        <f t="shared" si="4"/>
        <v>0</v>
      </c>
      <c r="T16" s="89">
        <f t="shared" si="5"/>
        <v>0.58333333333333215</v>
      </c>
      <c r="U16" s="89" t="str">
        <f t="shared" si="6"/>
        <v/>
      </c>
      <c r="V16" s="89">
        <f t="shared" si="7"/>
        <v>22.25</v>
      </c>
      <c r="W16" s="89">
        <f t="shared" si="9"/>
        <v>13.933333333333334</v>
      </c>
      <c r="X16" s="89">
        <f t="shared" si="10"/>
        <v>0.98333333333333428</v>
      </c>
      <c r="Y16" s="131">
        <f t="shared" si="8"/>
        <v>0</v>
      </c>
      <c r="Z16" s="131">
        <f t="shared" si="11"/>
        <v>1</v>
      </c>
      <c r="AA16" s="8" t="s">
        <v>24</v>
      </c>
      <c r="AB16" s="27">
        <v>42660</v>
      </c>
      <c r="AC16" s="28"/>
    </row>
    <row r="17" spans="1:36">
      <c r="A17" s="151">
        <v>11</v>
      </c>
      <c r="B17" s="152">
        <v>6</v>
      </c>
      <c r="C17" s="153" t="b">
        <v>0</v>
      </c>
      <c r="D17" s="154">
        <v>42660</v>
      </c>
      <c r="E17" s="155">
        <v>0.62222222222222223</v>
      </c>
      <c r="F17" s="156">
        <f t="shared" si="0"/>
        <v>14.933333333333334</v>
      </c>
      <c r="G17" s="157">
        <v>42660</v>
      </c>
      <c r="H17" s="158">
        <v>0.83333333333333337</v>
      </c>
      <c r="I17" s="156">
        <f>(G17-$AB$16)*24+24*(H17-$AB$17)</f>
        <v>20</v>
      </c>
      <c r="J17" s="202">
        <v>42661</v>
      </c>
      <c r="K17" s="203">
        <v>0.52083333333333337</v>
      </c>
      <c r="L17" s="204">
        <f>(J17-$AB$16)*24+24*(K17-$AB$17)</f>
        <v>36.5</v>
      </c>
      <c r="M17" s="205">
        <f t="shared" si="1"/>
        <v>2</v>
      </c>
      <c r="N17" s="206">
        <f t="shared" si="2"/>
        <v>2</v>
      </c>
      <c r="O17" s="94"/>
      <c r="P17" s="135">
        <f t="array" ref="P17">IF(A17="","",IF( C17="","NA",IF(M17&gt;0,   IF(MIN(IF(B:B=A17,F:F))&lt;=L17,  IF(MIN(IF(B:B=A17,F:F)) &gt;= F17,   MIN(IF(B:B=A17,F:F)), "Onward infection before infected"),"Onward infection after recovered"),"")))</f>
        <v>17.216666666666665</v>
      </c>
      <c r="Q17" s="89">
        <f t="array" ref="Q17">IF(A17="","",IF( C17="","NA",IF(M17&gt;0,   IF(MIN(IF(B:B=A17,F:F))&lt;=L17,  IF(MIN(IF(B:B=A17,F:F)) &gt;= F17,   MIN(IF(B:B=A17,F:F)), F17),L17),"")))</f>
        <v>17.216666666666665</v>
      </c>
      <c r="R17" s="99">
        <f t="shared" si="3"/>
        <v>1</v>
      </c>
      <c r="S17" s="99">
        <f t="shared" si="4"/>
        <v>1</v>
      </c>
      <c r="T17" s="89">
        <f t="shared" si="5"/>
        <v>2.2833333333333314</v>
      </c>
      <c r="U17" s="89">
        <f t="shared" si="6"/>
        <v>5.0666666666666664</v>
      </c>
      <c r="V17" s="89">
        <f t="shared" si="7"/>
        <v>19.283333333333335</v>
      </c>
      <c r="W17" s="89">
        <f t="shared" si="9"/>
        <v>13.933333333333334</v>
      </c>
      <c r="X17" s="89">
        <f t="shared" si="10"/>
        <v>1</v>
      </c>
      <c r="Y17" s="131">
        <f t="shared" si="8"/>
        <v>0</v>
      </c>
      <c r="Z17" s="131">
        <f t="shared" si="11"/>
        <v>1</v>
      </c>
      <c r="AA17" s="8" t="s">
        <v>25</v>
      </c>
      <c r="AB17" s="28">
        <v>0</v>
      </c>
    </row>
    <row r="18" spans="1:36" s="20" customFormat="1">
      <c r="A18" s="164"/>
      <c r="B18" s="201">
        <v>9</v>
      </c>
      <c r="C18" s="166" t="b">
        <v>1</v>
      </c>
      <c r="D18" s="167">
        <v>42660</v>
      </c>
      <c r="E18" s="168">
        <v>0.66666666666666663</v>
      </c>
      <c r="F18" s="169">
        <f t="shared" si="0"/>
        <v>16</v>
      </c>
      <c r="G18" s="170"/>
      <c r="H18" s="172"/>
      <c r="I18" s="169"/>
      <c r="J18" s="170"/>
      <c r="K18" s="172"/>
      <c r="L18" s="169"/>
      <c r="M18" s="175" t="str">
        <f t="shared" si="1"/>
        <v/>
      </c>
      <c r="N18" s="176" t="str">
        <f t="shared" si="2"/>
        <v/>
      </c>
      <c r="O18" s="95"/>
      <c r="P18" s="135" t="str">
        <f t="array" ref="P18">IF(A18="","",IF( C18="","NA",IF(M18&gt;0,   IF(MIN(IF(B:B=A18,F:F))&lt;=L18,  IF(MIN(IF(B:B=A18,F:F)) &gt;= F18,   MIN(IF(B:B=A18,F:F)), "Onward infection before infected"),"Onward infection after recovered"),"")))</f>
        <v/>
      </c>
      <c r="Q18" s="89" t="str">
        <f t="array" ref="Q18">IF(A18="","",IF( C18="","NA",IF(M18&gt;0,   IF(MIN(IF(B:B=A18,F:F))&lt;=L18,  IF(MIN(IF(B:B=A18,F:F)) &gt;= F18,   MIN(IF(B:B=A18,F:F)), F18),L18),"")))</f>
        <v/>
      </c>
      <c r="R18" s="99" t="str">
        <f t="shared" si="3"/>
        <v>NA</v>
      </c>
      <c r="S18" s="99" t="str">
        <f t="shared" si="4"/>
        <v>NA</v>
      </c>
      <c r="T18" s="89" t="str">
        <f t="shared" si="5"/>
        <v/>
      </c>
      <c r="U18" s="89" t="str">
        <f t="shared" si="6"/>
        <v/>
      </c>
      <c r="V18" s="89" t="str">
        <f t="shared" si="7"/>
        <v/>
      </c>
      <c r="W18" s="89">
        <f t="shared" si="9"/>
        <v>14</v>
      </c>
      <c r="X18" s="89">
        <f t="shared" si="10"/>
        <v>2</v>
      </c>
      <c r="Y18" s="131" t="str">
        <f t="shared" si="8"/>
        <v/>
      </c>
      <c r="Z18" s="131">
        <f t="shared" si="11"/>
        <v>1</v>
      </c>
      <c r="AA18" s="8"/>
      <c r="AB18" s="25"/>
      <c r="AC18" s="29"/>
      <c r="AD18" s="30"/>
      <c r="AE18" s="4"/>
      <c r="AF18" s="19"/>
      <c r="AG18" s="19"/>
      <c r="AH18" s="19"/>
      <c r="AI18" s="25"/>
      <c r="AJ18" s="25"/>
    </row>
    <row r="19" spans="1:36" s="20" customFormat="1">
      <c r="A19" s="164"/>
      <c r="B19" s="165">
        <v>45</v>
      </c>
      <c r="C19" s="166" t="b">
        <v>1</v>
      </c>
      <c r="D19" s="167">
        <v>42661</v>
      </c>
      <c r="E19" s="168">
        <v>0.56388888888888888</v>
      </c>
      <c r="F19" s="169">
        <f t="shared" si="0"/>
        <v>37.533333333333331</v>
      </c>
      <c r="G19" s="170"/>
      <c r="H19" s="172"/>
      <c r="I19" s="169"/>
      <c r="J19" s="170"/>
      <c r="K19" s="172"/>
      <c r="L19" s="169"/>
      <c r="M19" s="175" t="str">
        <f t="shared" si="1"/>
        <v/>
      </c>
      <c r="N19" s="176" t="str">
        <f t="shared" si="2"/>
        <v/>
      </c>
      <c r="O19" s="95"/>
      <c r="P19" s="135" t="str">
        <f t="array" ref="P19">IF(A19="","",IF( C19="","NA",IF(M19&gt;0,   IF(MIN(IF(B:B=A19,F:F))&lt;=L19,  IF(MIN(IF(B:B=A19,F:F)) &gt;= F19,   MIN(IF(B:B=A19,F:F)), "Onward infection before infected"),"Onward infection after recovered"),"")))</f>
        <v/>
      </c>
      <c r="Q19" s="89" t="str">
        <f t="array" ref="Q19">IF(A19="","",IF( C19="","NA",IF(M19&gt;0,   IF(MIN(IF(B:B=A19,F:F))&lt;=L19,  IF(MIN(IF(B:B=A19,F:F)) &gt;= F19,   MIN(IF(B:B=A19,F:F)), F19),L19),"")))</f>
        <v/>
      </c>
      <c r="R19" s="99" t="str">
        <f t="shared" si="3"/>
        <v>NA</v>
      </c>
      <c r="S19" s="99" t="str">
        <f t="shared" si="4"/>
        <v>NA</v>
      </c>
      <c r="T19" s="89" t="str">
        <f t="shared" si="5"/>
        <v/>
      </c>
      <c r="U19" s="89" t="str">
        <f t="shared" si="6"/>
        <v/>
      </c>
      <c r="V19" s="89" t="str">
        <f t="shared" si="7"/>
        <v/>
      </c>
      <c r="W19" s="89">
        <f t="shared" si="9"/>
        <v>37</v>
      </c>
      <c r="X19" s="89">
        <f t="shared" si="10"/>
        <v>0.53333333333333144</v>
      </c>
      <c r="Y19" s="131" t="str">
        <f t="shared" si="8"/>
        <v/>
      </c>
      <c r="Z19" s="131">
        <f t="shared" si="11"/>
        <v>1</v>
      </c>
      <c r="AA19" s="29"/>
      <c r="AB19" s="31"/>
      <c r="AC19" s="31"/>
      <c r="AD19" s="25"/>
      <c r="AE19" s="19"/>
    </row>
    <row r="20" spans="1:36">
      <c r="A20" s="151">
        <v>12</v>
      </c>
      <c r="B20" s="152">
        <v>6</v>
      </c>
      <c r="C20" s="153" t="b">
        <v>0</v>
      </c>
      <c r="D20" s="154">
        <v>42660</v>
      </c>
      <c r="E20" s="155">
        <v>0.62222222222222223</v>
      </c>
      <c r="F20" s="156">
        <f t="shared" si="0"/>
        <v>14.933333333333334</v>
      </c>
      <c r="G20" s="157">
        <v>42660</v>
      </c>
      <c r="H20" s="158">
        <v>0.6875</v>
      </c>
      <c r="I20" s="156">
        <f>(G20-$AB$16)*24+24*(H20-$AB$17)</f>
        <v>16.5</v>
      </c>
      <c r="J20" s="157">
        <v>42660</v>
      </c>
      <c r="K20" s="158">
        <v>0.6875</v>
      </c>
      <c r="L20" s="156">
        <f>(J20-$AB$16)*24+24*(K20-$AB$17)</f>
        <v>16.5</v>
      </c>
      <c r="M20" s="159">
        <f t="shared" si="1"/>
        <v>2</v>
      </c>
      <c r="N20" s="160">
        <f t="shared" si="2"/>
        <v>2</v>
      </c>
      <c r="O20" s="95"/>
      <c r="P20" s="135">
        <f t="array" ref="P20">IF(A20="","",IF( C20="","NA",IF(M20&gt;0,   IF(MIN(IF(B:B=A20,F:F))&lt;=L20,  IF(MIN(IF(B:B=A20,F:F)) &gt;= F20,   MIN(IF(B:B=A20,F:F)), "Onward infection before infected"),"Onward infection after recovered"),"")))</f>
        <v>16.25</v>
      </c>
      <c r="Q20" s="89">
        <f t="array" ref="Q20">IF(A20="","",IF( C20="","NA",IF(M20&gt;0,   IF(MIN(IF(B:B=A20,F:F))&lt;=L20,  IF(MIN(IF(B:B=A20,F:F)) &gt;= F20,   MIN(IF(B:B=A20,F:F)), F20),L20),"")))</f>
        <v>16.25</v>
      </c>
      <c r="R20" s="99">
        <f t="shared" si="3"/>
        <v>1</v>
      </c>
      <c r="S20" s="99">
        <f t="shared" si="4"/>
        <v>1</v>
      </c>
      <c r="T20" s="89">
        <f t="shared" si="5"/>
        <v>1.3166666666666664</v>
      </c>
      <c r="U20" s="89">
        <f t="shared" si="6"/>
        <v>1.5666666666666664</v>
      </c>
      <c r="V20" s="89">
        <f t="shared" si="7"/>
        <v>0.25</v>
      </c>
      <c r="W20" s="89">
        <f t="shared" si="9"/>
        <v>13.933333333333334</v>
      </c>
      <c r="X20" s="89">
        <f t="shared" si="10"/>
        <v>1</v>
      </c>
      <c r="Y20" s="131">
        <f t="shared" si="8"/>
        <v>0</v>
      </c>
      <c r="Z20" s="131">
        <f t="shared" si="11"/>
        <v>1</v>
      </c>
      <c r="AA20" s="79"/>
      <c r="AB20" s="79"/>
    </row>
    <row r="21" spans="1:36">
      <c r="A21" s="151">
        <v>13</v>
      </c>
      <c r="B21" s="152">
        <v>6</v>
      </c>
      <c r="C21" s="153" t="b">
        <v>0</v>
      </c>
      <c r="D21" s="154">
        <v>42660</v>
      </c>
      <c r="E21" s="155">
        <v>0.625</v>
      </c>
      <c r="F21" s="156">
        <f t="shared" si="0"/>
        <v>15</v>
      </c>
      <c r="G21" s="157"/>
      <c r="H21" s="158"/>
      <c r="I21" s="156"/>
      <c r="J21" s="202">
        <v>42661</v>
      </c>
      <c r="K21" s="203">
        <v>0.5625</v>
      </c>
      <c r="L21" s="204">
        <f>(J21-$AB$16)*24+24*(K21-$AB$17)</f>
        <v>37.5</v>
      </c>
      <c r="M21" s="159">
        <f t="shared" si="1"/>
        <v>2</v>
      </c>
      <c r="N21" s="160">
        <f t="shared" si="2"/>
        <v>2</v>
      </c>
      <c r="O21" s="95"/>
      <c r="P21" s="135">
        <f t="array" ref="P21">IF(A21="","",IF( C21="","NA",IF(M21&gt;0,   IF(MIN(IF(B:B=A21,F:F))&lt;=L21,  IF(MIN(IF(B:B=A21,F:F)) &gt;= F21,   MIN(IF(B:B=A21,F:F)), "Onward infection before infected"),"Onward infection after recovered"),"")))</f>
        <v>37.5</v>
      </c>
      <c r="Q21" s="89">
        <f t="array" ref="Q21">IF(A21="","",IF( C21="","NA",IF(M21&gt;0,   IF(MIN(IF(B:B=A21,F:F))&lt;=L21,  IF(MIN(IF(B:B=A21,F:F)) &gt;= F21,   MIN(IF(B:B=A21,F:F)), F21),L21),"")))</f>
        <v>37.5</v>
      </c>
      <c r="R21" s="99">
        <f t="shared" si="3"/>
        <v>1</v>
      </c>
      <c r="S21" s="99">
        <f t="shared" si="4"/>
        <v>0</v>
      </c>
      <c r="T21" s="89">
        <f t="shared" si="5"/>
        <v>22.5</v>
      </c>
      <c r="U21" s="89" t="str">
        <f t="shared" si="6"/>
        <v/>
      </c>
      <c r="V21" s="89">
        <f t="shared" si="7"/>
        <v>0</v>
      </c>
      <c r="W21" s="89">
        <f t="shared" si="9"/>
        <v>13.933333333333334</v>
      </c>
      <c r="X21" s="89">
        <f t="shared" si="10"/>
        <v>1.0666666666666664</v>
      </c>
      <c r="Y21" s="131">
        <f t="shared" si="8"/>
        <v>0</v>
      </c>
      <c r="Z21" s="131">
        <f t="shared" si="11"/>
        <v>1</v>
      </c>
      <c r="AA21" s="79"/>
      <c r="AB21" s="79"/>
      <c r="AD21" s="29"/>
    </row>
    <row r="22" spans="1:36">
      <c r="A22" s="151">
        <v>14</v>
      </c>
      <c r="B22" s="152">
        <v>7</v>
      </c>
      <c r="C22" s="153" t="b">
        <v>0</v>
      </c>
      <c r="D22" s="154">
        <v>42660</v>
      </c>
      <c r="E22" s="155">
        <v>0.62847222222222221</v>
      </c>
      <c r="F22" s="156">
        <f t="shared" si="0"/>
        <v>15.083333333333332</v>
      </c>
      <c r="G22" s="157"/>
      <c r="H22" s="158"/>
      <c r="I22" s="156"/>
      <c r="J22" s="157">
        <v>42661</v>
      </c>
      <c r="K22" s="158">
        <v>0.52083333333333337</v>
      </c>
      <c r="L22" s="156">
        <f>(J22-$AB$16)*24+24*(K22-$AB$17)</f>
        <v>36.5</v>
      </c>
      <c r="M22" s="159">
        <f t="shared" si="1"/>
        <v>2</v>
      </c>
      <c r="N22" s="160">
        <f t="shared" si="2"/>
        <v>2</v>
      </c>
      <c r="O22" s="95"/>
      <c r="P22" s="135">
        <f t="array" ref="P22">IF(A22="","",IF( C22="","NA",IF(M22&gt;0,   IF(MIN(IF(B:B=A22,F:F))&lt;=L22,  IF(MIN(IF(B:B=A22,F:F)) &gt;= F22,   MIN(IF(B:B=A22,F:F)), "Onward infection before infected"),"Onward infection after recovered"),"")))</f>
        <v>33.416666666666664</v>
      </c>
      <c r="Q22" s="89">
        <f t="array" ref="Q22">IF(A22="","",IF( C22="","NA",IF(M22&gt;0,   IF(MIN(IF(B:B=A22,F:F))&lt;=L22,  IF(MIN(IF(B:B=A22,F:F)) &gt;= F22,   MIN(IF(B:B=A22,F:F)), F22),L22),"")))</f>
        <v>33.416666666666664</v>
      </c>
      <c r="R22" s="99">
        <f t="shared" si="3"/>
        <v>1</v>
      </c>
      <c r="S22" s="99">
        <f t="shared" si="4"/>
        <v>0</v>
      </c>
      <c r="T22" s="89">
        <f t="shared" si="5"/>
        <v>18.333333333333332</v>
      </c>
      <c r="U22" s="89" t="str">
        <f t="shared" si="6"/>
        <v/>
      </c>
      <c r="V22" s="89">
        <f t="shared" si="7"/>
        <v>3.0833333333333357</v>
      </c>
      <c r="W22" s="89">
        <f t="shared" si="9"/>
        <v>14</v>
      </c>
      <c r="X22" s="89">
        <f t="shared" si="10"/>
        <v>1.0833333333333321</v>
      </c>
      <c r="Y22" s="131">
        <f t="shared" si="8"/>
        <v>0</v>
      </c>
      <c r="Z22" s="131">
        <f t="shared" si="11"/>
        <v>1</v>
      </c>
      <c r="AA22" s="120"/>
      <c r="AB22" s="79"/>
      <c r="AD22" s="19"/>
    </row>
    <row r="23" spans="1:36" s="20" customFormat="1">
      <c r="A23" s="151">
        <v>15</v>
      </c>
      <c r="B23" s="152">
        <v>10</v>
      </c>
      <c r="C23" s="153" t="b">
        <v>0</v>
      </c>
      <c r="D23" s="154">
        <v>42660</v>
      </c>
      <c r="E23" s="155">
        <v>0.64583333333333337</v>
      </c>
      <c r="F23" s="156">
        <f t="shared" si="0"/>
        <v>15.5</v>
      </c>
      <c r="G23" s="157"/>
      <c r="H23" s="158"/>
      <c r="I23" s="156"/>
      <c r="J23" s="157">
        <v>42661</v>
      </c>
      <c r="K23" s="158">
        <v>0.54166666666666663</v>
      </c>
      <c r="L23" s="156">
        <f>(J23-$AB$16)*24+24*(K23-$AB$17)</f>
        <v>37</v>
      </c>
      <c r="M23" s="159">
        <f t="shared" si="1"/>
        <v>1</v>
      </c>
      <c r="N23" s="160">
        <f t="shared" si="2"/>
        <v>1</v>
      </c>
      <c r="O23" s="95"/>
      <c r="P23" s="135">
        <f t="array" ref="P23">IF(A23="","",IF( C23="","NA",IF(M23&gt;0,   IF(MIN(IF(B:B=A23,F:F))&lt;=L23,  IF(MIN(IF(B:B=A23,F:F)) &gt;= F23,   MIN(IF(B:B=A23,F:F)), "Onward infection before infected"),"Onward infection after recovered"),"")))</f>
        <v>16.183333333333334</v>
      </c>
      <c r="Q23" s="89">
        <f t="array" ref="Q23">IF(A23="","",IF( C23="","NA",IF(M23&gt;0,   IF(MIN(IF(B:B=A23,F:F))&lt;=L23,  IF(MIN(IF(B:B=A23,F:F)) &gt;= F23,   MIN(IF(B:B=A23,F:F)), F23),L23),"")))</f>
        <v>16.183333333333334</v>
      </c>
      <c r="R23" s="99">
        <f t="shared" si="3"/>
        <v>1</v>
      </c>
      <c r="S23" s="99">
        <f t="shared" si="4"/>
        <v>0</v>
      </c>
      <c r="T23" s="89">
        <f t="shared" si="5"/>
        <v>0.68333333333333357</v>
      </c>
      <c r="U23" s="89" t="str">
        <f t="shared" si="6"/>
        <v/>
      </c>
      <c r="V23" s="89">
        <f t="shared" si="7"/>
        <v>20.816666666666666</v>
      </c>
      <c r="W23" s="89">
        <f t="shared" si="9"/>
        <v>14.916666666666668</v>
      </c>
      <c r="X23" s="89">
        <f t="shared" si="10"/>
        <v>0.58333333333333215</v>
      </c>
      <c r="Y23" s="131">
        <f t="shared" si="8"/>
        <v>0</v>
      </c>
      <c r="Z23" s="131">
        <f t="shared" si="11"/>
        <v>1</v>
      </c>
      <c r="AB23" s="81"/>
      <c r="AD23" s="7"/>
    </row>
    <row r="24" spans="1:36">
      <c r="A24" s="164"/>
      <c r="B24" s="165">
        <v>24</v>
      </c>
      <c r="C24" s="166" t="b">
        <v>1</v>
      </c>
      <c r="D24" s="167">
        <v>42661</v>
      </c>
      <c r="E24" s="168">
        <v>0.3888888888888889</v>
      </c>
      <c r="F24" s="169">
        <f t="shared" si="0"/>
        <v>33.333333333333336</v>
      </c>
      <c r="G24" s="170"/>
      <c r="H24" s="172"/>
      <c r="I24" s="169"/>
      <c r="J24" s="170"/>
      <c r="K24" s="172"/>
      <c r="L24" s="169"/>
      <c r="M24" s="175" t="str">
        <f t="shared" si="1"/>
        <v/>
      </c>
      <c r="N24" s="176" t="str">
        <f t="shared" si="2"/>
        <v/>
      </c>
      <c r="O24" s="95"/>
      <c r="P24" s="135" t="str">
        <f t="array" ref="P24">IF(A24="","",IF( C24="","NA",IF(M24&gt;0,   IF(MIN(IF(B:B=A24,F:F))&lt;=L24,  IF(MIN(IF(B:B=A24,F:F)) &gt;= F24,   MIN(IF(B:B=A24,F:F)), "Onward infection before infected"),"Onward infection after recovered"),"")))</f>
        <v/>
      </c>
      <c r="Q24" s="89" t="str">
        <f t="array" ref="Q24">IF(A24="","",IF( C24="","NA",IF(M24&gt;0,   IF(MIN(IF(B:B=A24,F:F))&lt;=L24,  IF(MIN(IF(B:B=A24,F:F)) &gt;= F24,   MIN(IF(B:B=A24,F:F)), F24),L24),"")))</f>
        <v/>
      </c>
      <c r="R24" s="99" t="str">
        <f t="shared" si="3"/>
        <v>NA</v>
      </c>
      <c r="S24" s="99" t="str">
        <f t="shared" si="4"/>
        <v>NA</v>
      </c>
      <c r="T24" s="89" t="str">
        <f t="shared" si="5"/>
        <v/>
      </c>
      <c r="U24" s="89" t="str">
        <f t="shared" si="6"/>
        <v/>
      </c>
      <c r="V24" s="89" t="str">
        <f t="shared" si="7"/>
        <v/>
      </c>
      <c r="W24" s="89">
        <f t="shared" si="9"/>
        <v>17.583333333333332</v>
      </c>
      <c r="X24" s="89">
        <f t="shared" si="10"/>
        <v>15.750000000000004</v>
      </c>
      <c r="Y24" s="131" t="str">
        <f t="shared" si="8"/>
        <v/>
      </c>
      <c r="Z24" s="131">
        <f t="shared" si="11"/>
        <v>1</v>
      </c>
    </row>
    <row r="25" spans="1:36">
      <c r="A25" s="151">
        <v>16</v>
      </c>
      <c r="B25" s="152">
        <v>15</v>
      </c>
      <c r="C25" s="153" t="b">
        <v>0</v>
      </c>
      <c r="D25" s="154">
        <v>42660</v>
      </c>
      <c r="E25" s="155">
        <v>0.6743055555555556</v>
      </c>
      <c r="F25" s="156">
        <f t="shared" si="0"/>
        <v>16.183333333333334</v>
      </c>
      <c r="G25" s="157">
        <v>42660</v>
      </c>
      <c r="H25" s="158">
        <v>0.6875</v>
      </c>
      <c r="I25" s="156">
        <f>(G25-$AB$16)*24+24*(H25-$AB$17)</f>
        <v>16.5</v>
      </c>
      <c r="J25" s="157">
        <v>42660</v>
      </c>
      <c r="K25" s="158">
        <v>0.68888888888888899</v>
      </c>
      <c r="L25" s="156">
        <f>(J25-$AB$16)*24+24*(K25-$AB$17)</f>
        <v>16.533333333333335</v>
      </c>
      <c r="M25" s="159">
        <f t="shared" si="1"/>
        <v>0</v>
      </c>
      <c r="N25" s="160">
        <f t="shared" si="2"/>
        <v>0</v>
      </c>
      <c r="O25" s="95"/>
      <c r="P25" s="135" t="str">
        <f t="array" ref="P25">IF(A25="","",IF( C25="","NA",IF(M25&gt;0,   IF(MIN(IF(B:B=A25,F:F))&lt;=L25,  IF(MIN(IF(B:B=A25,F:F)) &gt;= F25,   MIN(IF(B:B=A25,F:F)), "Onward infection before infected"),"Onward infection after recovered"),"")))</f>
        <v/>
      </c>
      <c r="Q25" s="89" t="str">
        <f t="array" ref="Q25">IF(A25="","",IF( C25="","NA",IF(M25&gt;0,   IF(MIN(IF(B:B=A25,F:F))&lt;=L25,  IF(MIN(IF(B:B=A25,F:F)) &gt;= F25,   MIN(IF(B:B=A25,F:F)), F25),L25),"")))</f>
        <v/>
      </c>
      <c r="R25" s="99">
        <f t="shared" si="3"/>
        <v>1</v>
      </c>
      <c r="S25" s="99">
        <f t="shared" si="4"/>
        <v>1</v>
      </c>
      <c r="T25" s="89" t="str">
        <f t="shared" si="5"/>
        <v/>
      </c>
      <c r="U25" s="89">
        <f t="shared" si="6"/>
        <v>0.31666666666666643</v>
      </c>
      <c r="V25" s="89">
        <f t="shared" si="7"/>
        <v>0.35000000000000142</v>
      </c>
      <c r="W25" s="89">
        <f t="shared" si="9"/>
        <v>15.5</v>
      </c>
      <c r="X25" s="89">
        <f t="shared" si="10"/>
        <v>0.68333333333333357</v>
      </c>
      <c r="Y25" s="131">
        <f t="shared" si="8"/>
        <v>0</v>
      </c>
      <c r="Z25" s="131">
        <f t="shared" si="11"/>
        <v>1</v>
      </c>
      <c r="AD25" s="20"/>
    </row>
    <row r="26" spans="1:36" s="20" customFormat="1">
      <c r="A26" s="151">
        <v>17</v>
      </c>
      <c r="B26" s="152">
        <v>7</v>
      </c>
      <c r="C26" s="153" t="b">
        <v>0</v>
      </c>
      <c r="D26" s="154">
        <v>42660</v>
      </c>
      <c r="E26" s="155">
        <v>0.67708333333333337</v>
      </c>
      <c r="F26" s="156">
        <f t="shared" si="0"/>
        <v>16.25</v>
      </c>
      <c r="G26" s="157">
        <v>42660</v>
      </c>
      <c r="H26" s="158">
        <v>0.6875</v>
      </c>
      <c r="I26" s="156">
        <f>(G26-$AB$16)*24+24*(H26-$AB$17)</f>
        <v>16.5</v>
      </c>
      <c r="J26" s="157">
        <v>42660</v>
      </c>
      <c r="K26" s="158">
        <v>0.69305555555555554</v>
      </c>
      <c r="L26" s="156">
        <f>(J26-$AB$16)*24+24*(K26-$AB$17)</f>
        <v>16.633333333333333</v>
      </c>
      <c r="M26" s="159">
        <f t="shared" si="1"/>
        <v>1</v>
      </c>
      <c r="N26" s="160">
        <f t="shared" si="2"/>
        <v>1</v>
      </c>
      <c r="O26" s="95"/>
      <c r="P26" s="135" t="str">
        <f t="array" ref="P26">IF(A26="","",IF( C26="","NA",IF(M26&gt;0,   IF(MIN(IF(B:B=A26,F:F))&lt;=L26,  IF(MIN(IF(B:B=A26,F:F)) &gt;= F26,   MIN(IF(B:B=A26,F:F)), "Onward infection before infected"),"Onward infection after recovered"),"")))</f>
        <v>Onward infection after recovered</v>
      </c>
      <c r="Q26" s="89">
        <f t="array" ref="Q26">IF(A26="","",IF( C26="","NA",IF(M26&gt;0,   IF(MIN(IF(B:B=A26,F:F))&lt;=L26,  IF(MIN(IF(B:B=A26,F:F)) &gt;= F26,   MIN(IF(B:B=A26,F:F)), F26),L26),"")))</f>
        <v>16.633333333333333</v>
      </c>
      <c r="R26" s="99">
        <f t="shared" si="3"/>
        <v>1</v>
      </c>
      <c r="S26" s="99">
        <f t="shared" si="4"/>
        <v>1</v>
      </c>
      <c r="T26" s="89">
        <f t="shared" si="5"/>
        <v>0.38333333333333286</v>
      </c>
      <c r="U26" s="89">
        <f t="shared" si="6"/>
        <v>0.25</v>
      </c>
      <c r="V26" s="89">
        <f t="shared" si="7"/>
        <v>0</v>
      </c>
      <c r="W26" s="89">
        <f t="shared" si="9"/>
        <v>14</v>
      </c>
      <c r="X26" s="89">
        <f t="shared" si="10"/>
        <v>2.25</v>
      </c>
      <c r="Y26" s="131">
        <f t="shared" si="8"/>
        <v>0</v>
      </c>
      <c r="Z26" s="131">
        <f t="shared" si="11"/>
        <v>1</v>
      </c>
    </row>
    <row r="27" spans="1:36" s="20" customFormat="1">
      <c r="A27" s="151">
        <v>18</v>
      </c>
      <c r="B27" s="152">
        <v>12</v>
      </c>
      <c r="C27" s="153" t="b">
        <v>0</v>
      </c>
      <c r="D27" s="154">
        <v>42660</v>
      </c>
      <c r="E27" s="155">
        <v>0.67708333333333337</v>
      </c>
      <c r="F27" s="156">
        <f t="shared" si="0"/>
        <v>16.25</v>
      </c>
      <c r="G27" s="202"/>
      <c r="H27" s="203"/>
      <c r="I27" s="204"/>
      <c r="J27" s="157">
        <v>42661</v>
      </c>
      <c r="K27" s="158">
        <v>0.4201388888888889</v>
      </c>
      <c r="L27" s="156">
        <f>(J27-$AB$16)*24+24*(K27-$AB$17)</f>
        <v>34.083333333333336</v>
      </c>
      <c r="M27" s="159">
        <f t="shared" si="1"/>
        <v>1</v>
      </c>
      <c r="N27" s="160">
        <f t="shared" si="2"/>
        <v>1</v>
      </c>
      <c r="O27" s="95"/>
      <c r="P27" s="135">
        <f t="array" ref="P27">IF(A27="","",IF( C27="","NA",IF(M27&gt;0,   IF(MIN(IF(B:B=A27,F:F))&lt;=L27,  IF(MIN(IF(B:B=A27,F:F)) &gt;= F27,   MIN(IF(B:B=A27,F:F)), "Onward infection before infected"),"Onward infection after recovered"),"")))</f>
        <v>34.083333333333336</v>
      </c>
      <c r="Q27" s="89">
        <f t="array" ref="Q27">IF(A27="","",IF( C27="","NA",IF(M27&gt;0,   IF(MIN(IF(B:B=A27,F:F))&lt;=L27,  IF(MIN(IF(B:B=A27,F:F)) &gt;= F27,   MIN(IF(B:B=A27,F:F)), F27),L27),"")))</f>
        <v>34.083333333333336</v>
      </c>
      <c r="R27" s="99">
        <f t="shared" si="3"/>
        <v>1</v>
      </c>
      <c r="S27" s="99">
        <f t="shared" si="4"/>
        <v>0</v>
      </c>
      <c r="T27" s="89">
        <f t="shared" si="5"/>
        <v>17.833333333333336</v>
      </c>
      <c r="U27" s="89" t="str">
        <f t="shared" si="6"/>
        <v/>
      </c>
      <c r="V27" s="89">
        <f t="shared" si="7"/>
        <v>0</v>
      </c>
      <c r="W27" s="89">
        <f t="shared" si="9"/>
        <v>14.933333333333334</v>
      </c>
      <c r="X27" s="89">
        <f t="shared" si="10"/>
        <v>1.3166666666666664</v>
      </c>
      <c r="Y27" s="131">
        <f t="shared" si="8"/>
        <v>0</v>
      </c>
      <c r="Z27" s="131">
        <f t="shared" si="11"/>
        <v>1</v>
      </c>
    </row>
    <row r="28" spans="1:36" s="20" customFormat="1">
      <c r="A28" s="164"/>
      <c r="B28" s="165">
        <v>48</v>
      </c>
      <c r="C28" s="166" t="b">
        <v>1</v>
      </c>
      <c r="D28" s="167">
        <v>42661</v>
      </c>
      <c r="E28" s="168">
        <v>0.65833333333333333</v>
      </c>
      <c r="F28" s="169">
        <f t="shared" si="0"/>
        <v>39.799999999999997</v>
      </c>
      <c r="G28" s="170"/>
      <c r="H28" s="172"/>
      <c r="I28" s="169"/>
      <c r="J28" s="170"/>
      <c r="K28" s="172"/>
      <c r="L28" s="169"/>
      <c r="M28" s="175" t="str">
        <f t="shared" si="1"/>
        <v/>
      </c>
      <c r="N28" s="176" t="str">
        <f t="shared" si="2"/>
        <v/>
      </c>
      <c r="O28" s="95"/>
      <c r="P28" s="135" t="str">
        <f t="array" ref="P28">IF(A28="","",IF( C28="","NA",IF(M28&gt;0,   IF(MIN(IF(B:B=A28,F:F))&lt;=L28,  IF(MIN(IF(B:B=A28,F:F)) &gt;= F28,   MIN(IF(B:B=A28,F:F)), "Onward infection before infected"),"Onward infection after recovered"),"")))</f>
        <v/>
      </c>
      <c r="Q28" s="89" t="str">
        <f t="array" ref="Q28">IF(A28="","",IF( C28="","NA",IF(M28&gt;0,   IF(MIN(IF(B:B=A28,F:F))&lt;=L28,  IF(MIN(IF(B:B=A28,F:F)) &gt;= F28,   MIN(IF(B:B=A28,F:F)), F28),L28),"")))</f>
        <v/>
      </c>
      <c r="R28" s="99" t="str">
        <f t="shared" si="3"/>
        <v>NA</v>
      </c>
      <c r="S28" s="99" t="str">
        <f t="shared" si="4"/>
        <v>NA</v>
      </c>
      <c r="T28" s="89" t="str">
        <f t="shared" si="5"/>
        <v/>
      </c>
      <c r="U28" s="89" t="str">
        <f t="shared" si="6"/>
        <v/>
      </c>
      <c r="V28" s="89" t="str">
        <f t="shared" si="7"/>
        <v/>
      </c>
      <c r="W28" s="89">
        <f t="shared" si="9"/>
        <v>37.333333333333336</v>
      </c>
      <c r="X28" s="89">
        <f t="shared" si="10"/>
        <v>2.4666666666666615</v>
      </c>
      <c r="Y28" s="131" t="str">
        <f t="shared" si="8"/>
        <v/>
      </c>
      <c r="Z28" s="131">
        <f t="shared" si="11"/>
        <v>1</v>
      </c>
      <c r="AD28" s="19"/>
    </row>
    <row r="29" spans="1:36">
      <c r="A29" s="151">
        <v>19</v>
      </c>
      <c r="B29" s="152">
        <v>12</v>
      </c>
      <c r="C29" s="153" t="b">
        <v>0</v>
      </c>
      <c r="D29" s="154">
        <v>42660</v>
      </c>
      <c r="E29" s="155">
        <v>0.67986111111111114</v>
      </c>
      <c r="F29" s="156">
        <f t="shared" si="0"/>
        <v>16.316666666666666</v>
      </c>
      <c r="G29" s="157"/>
      <c r="H29" s="158"/>
      <c r="I29" s="156"/>
      <c r="J29" s="157">
        <v>42661</v>
      </c>
      <c r="K29" s="158">
        <v>0.57291666666666663</v>
      </c>
      <c r="L29" s="156">
        <f>(J29-$AB$16)*24+24*(K29-$AB$17)</f>
        <v>37.75</v>
      </c>
      <c r="M29" s="159">
        <f t="shared" si="1"/>
        <v>3</v>
      </c>
      <c r="N29" s="160">
        <f t="shared" si="2"/>
        <v>1</v>
      </c>
      <c r="O29" s="95"/>
      <c r="P29" s="135">
        <f t="array" ref="P29">IF(A29="","",IF( C29="","NA",IF(M29&gt;0,   IF(MIN(IF(B:B=A29,F:F))&lt;=L29,  IF(MIN(IF(B:B=A29,F:F)) &gt;= F29,   MIN(IF(B:B=A29,F:F)), "Onward infection before infected"),"Onward infection after recovered"),"")))</f>
        <v>37.25</v>
      </c>
      <c r="Q29" s="89">
        <f t="array" ref="Q29">IF(A29="","",IF( C29="","NA",IF(M29&gt;0,   IF(MIN(IF(B:B=A29,F:F))&lt;=L29,  IF(MIN(IF(B:B=A29,F:F)) &gt;= F29,   MIN(IF(B:B=A29,F:F)), F29),L29),"")))</f>
        <v>37.25</v>
      </c>
      <c r="R29" s="99">
        <f t="shared" si="3"/>
        <v>1</v>
      </c>
      <c r="S29" s="99">
        <f t="shared" si="4"/>
        <v>0</v>
      </c>
      <c r="T29" s="89">
        <f t="shared" si="5"/>
        <v>20.933333333333334</v>
      </c>
      <c r="U29" s="89" t="str">
        <f t="shared" si="6"/>
        <v/>
      </c>
      <c r="V29" s="89">
        <f t="shared" si="7"/>
        <v>0.5</v>
      </c>
      <c r="W29" s="89">
        <f t="shared" si="9"/>
        <v>14.933333333333334</v>
      </c>
      <c r="X29" s="89">
        <f t="shared" si="10"/>
        <v>1.3833333333333329</v>
      </c>
      <c r="Y29" s="131">
        <f t="shared" si="8"/>
        <v>2</v>
      </c>
      <c r="Z29" s="131">
        <f t="shared" si="11"/>
        <v>1</v>
      </c>
      <c r="AE29" s="19"/>
      <c r="AF29" s="19"/>
      <c r="AG29" s="19"/>
      <c r="AH29" s="19"/>
      <c r="AI29" s="25"/>
      <c r="AJ29" s="25"/>
    </row>
    <row r="30" spans="1:36" s="20" customFormat="1">
      <c r="A30" s="164"/>
      <c r="B30" s="165">
        <v>35</v>
      </c>
      <c r="C30" s="166" t="b">
        <v>1</v>
      </c>
      <c r="D30" s="167">
        <v>42661</v>
      </c>
      <c r="E30" s="168">
        <v>0.67013888888888884</v>
      </c>
      <c r="F30" s="169">
        <f t="shared" si="0"/>
        <v>40.083333333333329</v>
      </c>
      <c r="G30" s="170"/>
      <c r="H30" s="172"/>
      <c r="I30" s="169"/>
      <c r="J30" s="170"/>
      <c r="K30" s="172"/>
      <c r="L30" s="169"/>
      <c r="M30" s="175" t="str">
        <f t="shared" si="1"/>
        <v/>
      </c>
      <c r="N30" s="176" t="str">
        <f t="shared" si="2"/>
        <v/>
      </c>
      <c r="O30" s="95"/>
      <c r="P30" s="135" t="str">
        <f t="array" ref="P30">IF(A30="","",IF( C30="","NA",IF(M30&gt;0,   IF(MIN(IF(B:B=A30,F:F))&lt;=L30,  IF(MIN(IF(B:B=A30,F:F)) &gt;= F30,   MIN(IF(B:B=A30,F:F)), "Onward infection before infected"),"Onward infection after recovered"),"")))</f>
        <v/>
      </c>
      <c r="Q30" s="89" t="str">
        <f t="array" ref="Q30">IF(A30="","",IF( C30="","NA",IF(M30&gt;0,   IF(MIN(IF(B:B=A30,F:F))&lt;=L30,  IF(MIN(IF(B:B=A30,F:F)) &gt;= F30,   MIN(IF(B:B=A30,F:F)), F30),L30),"")))</f>
        <v/>
      </c>
      <c r="R30" s="99" t="str">
        <f t="shared" si="3"/>
        <v>NA</v>
      </c>
      <c r="S30" s="99" t="str">
        <f t="shared" si="4"/>
        <v>NA</v>
      </c>
      <c r="T30" s="89" t="str">
        <f t="shared" si="5"/>
        <v/>
      </c>
      <c r="U30" s="89" t="str">
        <f t="shared" si="6"/>
        <v/>
      </c>
      <c r="V30" s="89" t="str">
        <f t="shared" si="7"/>
        <v/>
      </c>
      <c r="W30" s="89">
        <f t="shared" si="9"/>
        <v>36.15</v>
      </c>
      <c r="X30" s="89">
        <f t="shared" si="10"/>
        <v>3.93333333333333</v>
      </c>
      <c r="Y30" s="131" t="str">
        <f t="shared" si="8"/>
        <v/>
      </c>
      <c r="Z30" s="131">
        <f t="shared" si="11"/>
        <v>1</v>
      </c>
      <c r="AD30" s="19"/>
      <c r="AE30" s="19"/>
    </row>
    <row r="31" spans="1:36" s="20" customFormat="1">
      <c r="A31" s="164"/>
      <c r="B31" s="165">
        <v>28</v>
      </c>
      <c r="C31" s="166" t="b">
        <v>1</v>
      </c>
      <c r="D31" s="167">
        <v>42662</v>
      </c>
      <c r="E31" s="168">
        <v>0.6479166666666667</v>
      </c>
      <c r="F31" s="169">
        <f t="shared" si="0"/>
        <v>63.55</v>
      </c>
      <c r="G31" s="170"/>
      <c r="H31" s="172"/>
      <c r="I31" s="169"/>
      <c r="J31" s="170"/>
      <c r="K31" s="172"/>
      <c r="L31" s="169"/>
      <c r="M31" s="175" t="str">
        <f t="shared" si="1"/>
        <v/>
      </c>
      <c r="N31" s="176" t="str">
        <f t="shared" si="2"/>
        <v/>
      </c>
      <c r="O31" s="95"/>
      <c r="P31" s="135" t="str">
        <f t="array" ref="P31">IF(A31="","",IF( C31="","NA",IF(M31&gt;0,   IF(MIN(IF(B:B=A31,F:F))&lt;=L31,  IF(MIN(IF(B:B=A31,F:F)) &gt;= F31,   MIN(IF(B:B=A31,F:F)), "Onward infection before infected"),"Onward infection after recovered"),"")))</f>
        <v/>
      </c>
      <c r="Q31" s="89" t="str">
        <f t="array" ref="Q31">IF(A31="","",IF( C31="","NA",IF(M31&gt;0,   IF(MIN(IF(B:B=A31,F:F))&lt;=L31,  IF(MIN(IF(B:B=A31,F:F)) &gt;= F31,   MIN(IF(B:B=A31,F:F)), F31),L31),"")))</f>
        <v/>
      </c>
      <c r="R31" s="99" t="str">
        <f t="shared" si="3"/>
        <v>NA</v>
      </c>
      <c r="S31" s="99" t="str">
        <f t="shared" si="4"/>
        <v>NA</v>
      </c>
      <c r="T31" s="89" t="str">
        <f t="shared" si="5"/>
        <v/>
      </c>
      <c r="U31" s="89" t="str">
        <f t="shared" si="6"/>
        <v/>
      </c>
      <c r="V31" s="89" t="str">
        <f t="shared" si="7"/>
        <v/>
      </c>
      <c r="W31" s="89">
        <f t="shared" si="9"/>
        <v>33.333333333333336</v>
      </c>
      <c r="X31" s="89">
        <f t="shared" si="10"/>
        <v>30.216666666666661</v>
      </c>
      <c r="Y31" s="131" t="str">
        <f t="shared" si="8"/>
        <v/>
      </c>
      <c r="Z31" s="131">
        <f t="shared" si="11"/>
        <v>0</v>
      </c>
    </row>
    <row r="32" spans="1:36">
      <c r="A32" s="151">
        <v>20</v>
      </c>
      <c r="B32" s="152">
        <v>3</v>
      </c>
      <c r="C32" s="153" t="b">
        <v>0</v>
      </c>
      <c r="D32" s="154">
        <v>42660</v>
      </c>
      <c r="E32" s="155">
        <v>0.69791666666666663</v>
      </c>
      <c r="F32" s="156">
        <f t="shared" si="0"/>
        <v>16.75</v>
      </c>
      <c r="G32" s="157"/>
      <c r="H32" s="158"/>
      <c r="I32" s="156"/>
      <c r="J32" s="157">
        <v>42663</v>
      </c>
      <c r="K32" s="158">
        <v>0.54166666666666663</v>
      </c>
      <c r="L32" s="156">
        <f>(J32-$AB$16)*24+24*(K32-$AB$17)</f>
        <v>85</v>
      </c>
      <c r="M32" s="159">
        <f t="shared" si="1"/>
        <v>0</v>
      </c>
      <c r="N32" s="160">
        <f t="shared" si="2"/>
        <v>0</v>
      </c>
      <c r="O32" s="95"/>
      <c r="P32" s="135" t="str">
        <f t="array" ref="P32">IF(A32="","",IF( C32="","NA",IF(M32&gt;0,   IF(MIN(IF(B:B=A32,F:F))&lt;=L32,  IF(MIN(IF(B:B=A32,F:F)) &gt;= F32,   MIN(IF(B:B=A32,F:F)), "Onward infection before infected"),"Onward infection after recovered"),"")))</f>
        <v/>
      </c>
      <c r="Q32" s="89" t="str">
        <f t="array" ref="Q32">IF(A32="","",IF( C32="","NA",IF(M32&gt;0,   IF(MIN(IF(B:B=A32,F:F))&lt;=L32,  IF(MIN(IF(B:B=A32,F:F)) &gt;= F32,   MIN(IF(B:B=A32,F:F)), F32),L32),"")))</f>
        <v/>
      </c>
      <c r="R32" s="99">
        <f t="shared" si="3"/>
        <v>1</v>
      </c>
      <c r="S32" s="99">
        <f t="shared" si="4"/>
        <v>0</v>
      </c>
      <c r="T32" s="89" t="str">
        <f t="shared" si="5"/>
        <v/>
      </c>
      <c r="U32" s="89" t="str">
        <f t="shared" si="6"/>
        <v/>
      </c>
      <c r="V32" s="89">
        <f t="shared" si="7"/>
        <v>68.25</v>
      </c>
      <c r="W32" s="89">
        <f t="shared" si="9"/>
        <v>9.5</v>
      </c>
      <c r="X32" s="89">
        <f t="shared" si="10"/>
        <v>7.25</v>
      </c>
      <c r="Y32" s="131">
        <f t="shared" si="8"/>
        <v>0</v>
      </c>
      <c r="Z32" s="131">
        <f t="shared" si="11"/>
        <v>1</v>
      </c>
      <c r="AD32" s="20"/>
      <c r="AE32" s="17"/>
      <c r="AF32" s="17"/>
      <c r="AG32" s="17"/>
      <c r="AH32" s="5"/>
      <c r="AI32" s="29"/>
      <c r="AJ32" s="29"/>
    </row>
    <row r="33" spans="1:36">
      <c r="A33" s="151">
        <v>21</v>
      </c>
      <c r="B33" s="152">
        <v>17</v>
      </c>
      <c r="C33" s="153" t="b">
        <v>0</v>
      </c>
      <c r="D33" s="154">
        <v>42660</v>
      </c>
      <c r="E33" s="155">
        <v>0.70000000000000007</v>
      </c>
      <c r="F33" s="156">
        <f t="shared" si="0"/>
        <v>16.8</v>
      </c>
      <c r="G33" s="157"/>
      <c r="H33" s="158"/>
      <c r="I33" s="156"/>
      <c r="J33" s="202">
        <v>42661</v>
      </c>
      <c r="K33" s="203">
        <v>0.57708333333333328</v>
      </c>
      <c r="L33" s="204">
        <f>(J33-$AB$16)*24+24*(K33-$AB$17)</f>
        <v>37.849999999999994</v>
      </c>
      <c r="M33" s="205">
        <f t="shared" si="1"/>
        <v>1</v>
      </c>
      <c r="N33" s="206">
        <f t="shared" si="2"/>
        <v>0</v>
      </c>
      <c r="O33" s="94"/>
      <c r="P33" s="135">
        <f t="array" ref="P33">IF(A33="","",IF( C33="","NA",IF(M33&gt;0,   IF(MIN(IF(B:B=A33,F:F))&lt;=L33,  IF(MIN(IF(B:B=A33,F:F)) &gt;= F33,   MIN(IF(B:B=A33,F:F)), "Onward infection before infected"),"Onward infection after recovered"),"")))</f>
        <v>37.849999999999994</v>
      </c>
      <c r="Q33" s="89">
        <f t="array" ref="Q33">IF(A33="","",IF( C33="","NA",IF(M33&gt;0,   IF(MIN(IF(B:B=A33,F:F))&lt;=L33,  IF(MIN(IF(B:B=A33,F:F)) &gt;= F33,   MIN(IF(B:B=A33,F:F)), F33),L33),"")))</f>
        <v>37.849999999999994</v>
      </c>
      <c r="R33" s="99">
        <f t="shared" si="3"/>
        <v>1</v>
      </c>
      <c r="S33" s="99">
        <f t="shared" si="4"/>
        <v>0</v>
      </c>
      <c r="T33" s="89">
        <f t="shared" si="5"/>
        <v>21.049999999999994</v>
      </c>
      <c r="U33" s="89" t="str">
        <f t="shared" si="6"/>
        <v/>
      </c>
      <c r="V33" s="89">
        <f t="shared" si="7"/>
        <v>0</v>
      </c>
      <c r="W33" s="89">
        <f t="shared" si="9"/>
        <v>16.25</v>
      </c>
      <c r="X33" s="89">
        <f t="shared" si="10"/>
        <v>0.55000000000000071</v>
      </c>
      <c r="Y33" s="131">
        <f t="shared" si="8"/>
        <v>1</v>
      </c>
      <c r="Z33" s="131">
        <f t="shared" si="11"/>
        <v>0</v>
      </c>
      <c r="AD33" s="20"/>
      <c r="AE33" s="6"/>
      <c r="AF33" s="33"/>
      <c r="AG33" s="33"/>
      <c r="AH33" s="33"/>
      <c r="AI33" s="33"/>
      <c r="AJ33" s="33"/>
    </row>
    <row r="34" spans="1:36">
      <c r="A34" s="151">
        <v>22</v>
      </c>
      <c r="B34" s="201">
        <v>11</v>
      </c>
      <c r="C34" s="153" t="b">
        <v>0</v>
      </c>
      <c r="D34" s="154">
        <v>42660</v>
      </c>
      <c r="E34" s="155">
        <v>0.71736111111111101</v>
      </c>
      <c r="F34" s="156">
        <f t="shared" si="0"/>
        <v>17.216666666666665</v>
      </c>
      <c r="G34" s="157"/>
      <c r="H34" s="158"/>
      <c r="I34" s="156"/>
      <c r="J34" s="157">
        <v>42663</v>
      </c>
      <c r="K34" s="158">
        <v>0.51041666666666663</v>
      </c>
      <c r="L34" s="156">
        <f>(J34-$AB$16)*24+24*(K34-$AB$17)</f>
        <v>84.25</v>
      </c>
      <c r="M34" s="159">
        <f t="shared" si="1"/>
        <v>5</v>
      </c>
      <c r="N34" s="160">
        <f t="shared" si="2"/>
        <v>5</v>
      </c>
      <c r="O34" s="95"/>
      <c r="P34" s="135">
        <f t="array" ref="P34">IF(A34="","",IF( C34="","NA",IF(M34&gt;0,   IF(MIN(IF(B:B=A34,F:F))&lt;=L34,  IF(MIN(IF(B:B=A34,F:F)) &gt;= F34,   MIN(IF(B:B=A34,F:F)), "Onward infection before infected"),"Onward infection after recovered"),"")))</f>
        <v>17.516666666666666</v>
      </c>
      <c r="Q34" s="89">
        <f t="array" ref="Q34">IF(A34="","",IF( C34="","NA",IF(M34&gt;0,   IF(MIN(IF(B:B=A34,F:F))&lt;=L34,  IF(MIN(IF(B:B=A34,F:F)) &gt;= F34,   MIN(IF(B:B=A34,F:F)), F34),L34),"")))</f>
        <v>17.516666666666666</v>
      </c>
      <c r="R34" s="99">
        <f t="shared" si="3"/>
        <v>1</v>
      </c>
      <c r="S34" s="99">
        <f t="shared" si="4"/>
        <v>0</v>
      </c>
      <c r="T34" s="89">
        <f t="shared" si="5"/>
        <v>0.30000000000000071</v>
      </c>
      <c r="U34" s="89" t="str">
        <f t="shared" si="6"/>
        <v/>
      </c>
      <c r="V34" s="89">
        <f t="shared" si="7"/>
        <v>66.733333333333334</v>
      </c>
      <c r="W34" s="89">
        <f t="shared" si="9"/>
        <v>14.933333333333334</v>
      </c>
      <c r="X34" s="89">
        <f t="shared" si="10"/>
        <v>2.2833333333333314</v>
      </c>
      <c r="Y34" s="131">
        <f t="shared" si="8"/>
        <v>0</v>
      </c>
      <c r="Z34" s="131">
        <f t="shared" si="11"/>
        <v>1</v>
      </c>
      <c r="AE34" s="19"/>
      <c r="AF34" s="19"/>
      <c r="AG34" s="19"/>
      <c r="AH34" s="19"/>
      <c r="AI34" s="19"/>
      <c r="AJ34" s="19"/>
    </row>
    <row r="35" spans="1:36" s="20" customFormat="1">
      <c r="A35" s="164"/>
      <c r="B35" s="165">
        <v>45</v>
      </c>
      <c r="C35" s="166" t="b">
        <v>1</v>
      </c>
      <c r="D35" s="167">
        <v>42661</v>
      </c>
      <c r="E35" s="168">
        <v>0.56527777777777777</v>
      </c>
      <c r="F35" s="169">
        <f t="shared" ref="F35:F66" si="12">(D35-$AB$16)*24+24*(E35-$AB$17)</f>
        <v>37.566666666666663</v>
      </c>
      <c r="G35" s="170"/>
      <c r="H35" s="172"/>
      <c r="I35" s="169"/>
      <c r="J35" s="170"/>
      <c r="K35" s="172"/>
      <c r="L35" s="169"/>
      <c r="M35" s="175" t="str">
        <f t="shared" ref="M35:M66" si="13">IF(A35="","",COUNTIFS($B:$B,A35,$F:$F,"&gt;"&amp;F35))</f>
        <v/>
      </c>
      <c r="N35" s="176" t="str">
        <f t="shared" ref="N35:N66" si="14">IF(A35="","",COUNTIFS($B:$B,A35,$F:$F,"&gt;"&amp;F35,$C:$C,"FALSE"))</f>
        <v/>
      </c>
      <c r="O35" s="95"/>
      <c r="P35" s="135" t="str">
        <f t="array" ref="P35">IF(A35="","",IF( C35="","NA",IF(M35&gt;0,   IF(MIN(IF(B:B=A35,F:F))&lt;=L35,  IF(MIN(IF(B:B=A35,F:F)) &gt;= F35,   MIN(IF(B:B=A35,F:F)), "Onward infection before infected"),"Onward infection after recovered"),"")))</f>
        <v/>
      </c>
      <c r="Q35" s="89" t="str">
        <f t="array" ref="Q35">IF(A35="","",IF( C35="","NA",IF(M35&gt;0,   IF(MIN(IF(B:B=A35,F:F))&lt;=L35,  IF(MIN(IF(B:B=A35,F:F)) &gt;= F35,   MIN(IF(B:B=A35,F:F)), F35),L35),"")))</f>
        <v/>
      </c>
      <c r="R35" s="99" t="str">
        <f t="shared" ref="R35:R66" si="15">IF(A35="","NA",IF(C35="",0,IF(C35,0,1)))</f>
        <v>NA</v>
      </c>
      <c r="S35" s="99" t="str">
        <f t="shared" ref="S35:S66" si="16">IF(A35="","NA",IF(I35="",0,1))</f>
        <v>NA</v>
      </c>
      <c r="T35" s="89" t="str">
        <f t="shared" ref="T35:T66" si="17">IF(C35&lt;&gt;"",IF(A35="","",IF(M35&gt;0,IF(Q35&lt;&gt;"Error",Q35-F35,""),"")),"NA")</f>
        <v/>
      </c>
      <c r="U35" s="89" t="str">
        <f t="shared" ref="U35:U66" si="18">IF(C35&lt;&gt;"",IF(A35="","",IF(I35&lt;&gt;"",I35-F35,"")),"NA")</f>
        <v/>
      </c>
      <c r="V35" s="89" t="str">
        <f t="shared" ref="V35:V66" si="19">IF(C35&lt;&gt;"",IF(A35="","",IF(M35&gt;0,IF(Q35&lt;&gt;"Error",L35-Q35,""), L35-F35)),"NA")</f>
        <v/>
      </c>
      <c r="W35" s="89">
        <f t="shared" si="9"/>
        <v>37</v>
      </c>
      <c r="X35" s="89">
        <f t="shared" si="10"/>
        <v>0.56666666666666288</v>
      </c>
      <c r="Y35" s="131" t="str">
        <f t="shared" ref="Y35:Y66" si="20">IF(F35&gt;0,IF(M35&lt;&gt;"",M35-N35,""),"NA")</f>
        <v/>
      </c>
      <c r="Z35" s="131">
        <f t="shared" si="11"/>
        <v>1</v>
      </c>
      <c r="AD35" s="25"/>
      <c r="AE35" s="19"/>
    </row>
    <row r="36" spans="1:36">
      <c r="A36" s="164"/>
      <c r="B36" s="165">
        <v>67</v>
      </c>
      <c r="C36" s="166" t="b">
        <v>1</v>
      </c>
      <c r="D36" s="167">
        <v>42663</v>
      </c>
      <c r="E36" s="168">
        <v>0.69097222222222221</v>
      </c>
      <c r="F36" s="169">
        <f t="shared" si="12"/>
        <v>88.583333333333329</v>
      </c>
      <c r="G36" s="170"/>
      <c r="H36" s="172"/>
      <c r="I36" s="169"/>
      <c r="J36" s="170"/>
      <c r="K36" s="172"/>
      <c r="L36" s="169"/>
      <c r="M36" s="175" t="str">
        <f t="shared" si="13"/>
        <v/>
      </c>
      <c r="N36" s="176" t="str">
        <f t="shared" si="14"/>
        <v/>
      </c>
      <c r="O36" s="95"/>
      <c r="P36" s="135" t="str">
        <f t="array" ref="P36">IF(A36="","",IF( C36="","NA",IF(M36&gt;0,   IF(MIN(IF(B:B=A36,F:F))&lt;=L36,  IF(MIN(IF(B:B=A36,F:F)) &gt;= F36,   MIN(IF(B:B=A36,F:F)), "Onward infection before infected"),"Onward infection after recovered"),"")))</f>
        <v/>
      </c>
      <c r="Q36" s="89" t="str">
        <f t="array" ref="Q36">IF(A36="","",IF( C36="","NA",IF(M36&gt;0,   IF(MIN(IF(B:B=A36,F:F))&lt;=L36,  IF(MIN(IF(B:B=A36,F:F)) &gt;= F36,   MIN(IF(B:B=A36,F:F)), F36),L36),"")))</f>
        <v/>
      </c>
      <c r="R36" s="99" t="str">
        <f t="shared" si="15"/>
        <v>NA</v>
      </c>
      <c r="S36" s="99" t="str">
        <f t="shared" si="16"/>
        <v>NA</v>
      </c>
      <c r="T36" s="89" t="str">
        <f t="shared" si="17"/>
        <v/>
      </c>
      <c r="U36" s="89" t="str">
        <f t="shared" si="18"/>
        <v/>
      </c>
      <c r="V36" s="89" t="str">
        <f t="shared" si="19"/>
        <v/>
      </c>
      <c r="W36" s="89">
        <f t="shared" si="9"/>
        <v>85.5</v>
      </c>
      <c r="X36" s="89">
        <f t="shared" si="10"/>
        <v>3.0833333333333286</v>
      </c>
      <c r="Y36" s="131" t="str">
        <f t="shared" si="20"/>
        <v/>
      </c>
      <c r="Z36" s="131">
        <f t="shared" si="11"/>
        <v>1</v>
      </c>
    </row>
    <row r="37" spans="1:36">
      <c r="A37" s="151">
        <v>23</v>
      </c>
      <c r="B37" s="152">
        <v>22</v>
      </c>
      <c r="C37" s="153" t="b">
        <v>0</v>
      </c>
      <c r="D37" s="154">
        <v>42660</v>
      </c>
      <c r="E37" s="155">
        <v>0.72986111111111107</v>
      </c>
      <c r="F37" s="156">
        <f t="shared" si="12"/>
        <v>17.516666666666666</v>
      </c>
      <c r="G37" s="202"/>
      <c r="H37" s="203"/>
      <c r="I37" s="204"/>
      <c r="J37" s="157">
        <v>42661</v>
      </c>
      <c r="K37" s="158">
        <v>0.63055555555555554</v>
      </c>
      <c r="L37" s="156">
        <f>(J37-$AB$16)*24+24*(K37-$AB$17)</f>
        <v>39.133333333333333</v>
      </c>
      <c r="M37" s="159">
        <f t="shared" si="13"/>
        <v>2</v>
      </c>
      <c r="N37" s="160">
        <f t="shared" si="14"/>
        <v>2</v>
      </c>
      <c r="O37" s="95"/>
      <c r="P37" s="135">
        <f t="array" ref="P37">IF(A37="","",IF( C37="","NA",IF(M37&gt;0,   IF(MIN(IF(B:B=A37,F:F))&lt;=L37,  IF(MIN(IF(B:B=A37,F:F)) &gt;= F37,   MIN(IF(B:B=A37,F:F)), "Onward infection before infected"),"Onward infection after recovered"),"")))</f>
        <v>36.883333333333333</v>
      </c>
      <c r="Q37" s="89">
        <f t="array" ref="Q37">IF(A37="","",IF( C37="","NA",IF(M37&gt;0,   IF(MIN(IF(B:B=A37,F:F))&lt;=L37,  IF(MIN(IF(B:B=A37,F:F)) &gt;= F37,   MIN(IF(B:B=A37,F:F)), F37),L37),"")))</f>
        <v>36.883333333333333</v>
      </c>
      <c r="R37" s="99">
        <f t="shared" si="15"/>
        <v>1</v>
      </c>
      <c r="S37" s="99">
        <f t="shared" si="16"/>
        <v>0</v>
      </c>
      <c r="T37" s="89">
        <f t="shared" si="17"/>
        <v>19.366666666666667</v>
      </c>
      <c r="U37" s="89" t="str">
        <f t="shared" si="18"/>
        <v/>
      </c>
      <c r="V37" s="89">
        <f t="shared" si="19"/>
        <v>2.25</v>
      </c>
      <c r="W37" s="89">
        <f t="shared" si="9"/>
        <v>17.216666666666665</v>
      </c>
      <c r="X37" s="89">
        <f t="shared" si="10"/>
        <v>0.30000000000000071</v>
      </c>
      <c r="Y37" s="131">
        <f t="shared" si="20"/>
        <v>0</v>
      </c>
      <c r="Z37" s="131">
        <f t="shared" si="11"/>
        <v>1</v>
      </c>
      <c r="AD37" s="34"/>
      <c r="AE37" s="35"/>
      <c r="AF37" s="19"/>
      <c r="AG37" s="19"/>
      <c r="AH37" s="19"/>
      <c r="AI37" s="19"/>
      <c r="AJ37" s="19"/>
    </row>
    <row r="38" spans="1:36">
      <c r="A38" s="164"/>
      <c r="B38" s="165">
        <v>54</v>
      </c>
      <c r="C38" s="166" t="b">
        <v>1</v>
      </c>
      <c r="D38" s="167">
        <v>42663</v>
      </c>
      <c r="E38" s="168">
        <v>0.5</v>
      </c>
      <c r="F38" s="169">
        <f t="shared" si="12"/>
        <v>84</v>
      </c>
      <c r="G38" s="170"/>
      <c r="H38" s="172"/>
      <c r="I38" s="169"/>
      <c r="J38" s="170"/>
      <c r="K38" s="172"/>
      <c r="L38" s="169"/>
      <c r="M38" s="175" t="str">
        <f t="shared" si="13"/>
        <v/>
      </c>
      <c r="N38" s="176" t="str">
        <f t="shared" si="14"/>
        <v/>
      </c>
      <c r="O38" s="95"/>
      <c r="P38" s="135" t="str">
        <f t="array" ref="P38">IF(A38="","",IF( C38="","NA",IF(M38&gt;0,   IF(MIN(IF(B:B=A38,F:F))&lt;=L38,  IF(MIN(IF(B:B=A38,F:F)) &gt;= F38,   MIN(IF(B:B=A38,F:F)), "Onward infection before infected"),"Onward infection after recovered"),"")))</f>
        <v/>
      </c>
      <c r="Q38" s="89" t="str">
        <f t="array" ref="Q38">IF(A38="","",IF( C38="","NA",IF(M38&gt;0,   IF(MIN(IF(B:B=A38,F:F))&lt;=L38,  IF(MIN(IF(B:B=A38,F:F)) &gt;= F38,   MIN(IF(B:B=A38,F:F)), F38),L38),"")))</f>
        <v/>
      </c>
      <c r="R38" s="99" t="str">
        <f t="shared" si="15"/>
        <v>NA</v>
      </c>
      <c r="S38" s="99" t="str">
        <f t="shared" si="16"/>
        <v>NA</v>
      </c>
      <c r="T38" s="89" t="str">
        <f t="shared" si="17"/>
        <v/>
      </c>
      <c r="U38" s="89" t="str">
        <f t="shared" si="18"/>
        <v/>
      </c>
      <c r="V38" s="89" t="str">
        <f t="shared" si="19"/>
        <v/>
      </c>
      <c r="W38" s="89">
        <f t="shared" si="9"/>
        <v>39.65</v>
      </c>
      <c r="X38" s="89">
        <f t="shared" si="10"/>
        <v>44.35</v>
      </c>
      <c r="Y38" s="131" t="str">
        <f t="shared" si="20"/>
        <v/>
      </c>
      <c r="Z38" s="131">
        <f t="shared" si="11"/>
        <v>1</v>
      </c>
    </row>
    <row r="39" spans="1:36">
      <c r="A39" s="164"/>
      <c r="B39" s="165">
        <v>70</v>
      </c>
      <c r="C39" s="166" t="b">
        <v>1</v>
      </c>
      <c r="D39" s="167">
        <v>42664</v>
      </c>
      <c r="E39" s="168">
        <v>0.68055555555555547</v>
      </c>
      <c r="F39" s="169">
        <f t="shared" si="12"/>
        <v>112.33333333333333</v>
      </c>
      <c r="G39" s="170"/>
      <c r="H39" s="172"/>
      <c r="I39" s="169"/>
      <c r="J39" s="170"/>
      <c r="K39" s="172"/>
      <c r="L39" s="169"/>
      <c r="M39" s="175" t="str">
        <f t="shared" si="13"/>
        <v/>
      </c>
      <c r="N39" s="176" t="str">
        <f t="shared" si="14"/>
        <v/>
      </c>
      <c r="O39" s="95"/>
      <c r="P39" s="135" t="str">
        <f t="array" ref="P39">IF(A39="","",IF( C39="","NA",IF(M39&gt;0,   IF(MIN(IF(B:B=A39,F:F))&lt;=L39,  IF(MIN(IF(B:B=A39,F:F)) &gt;= F39,   MIN(IF(B:B=A39,F:F)), "Onward infection before infected"),"Onward infection after recovered"),"")))</f>
        <v/>
      </c>
      <c r="Q39" s="89" t="str">
        <f t="array" ref="Q39">IF(A39="","",IF( C39="","NA",IF(M39&gt;0,   IF(MIN(IF(B:B=A39,F:F))&lt;=L39,  IF(MIN(IF(B:B=A39,F:F)) &gt;= F39,   MIN(IF(B:B=A39,F:F)), F39),L39),"")))</f>
        <v/>
      </c>
      <c r="R39" s="99" t="str">
        <f t="shared" si="15"/>
        <v>NA</v>
      </c>
      <c r="S39" s="99" t="str">
        <f t="shared" si="16"/>
        <v>NA</v>
      </c>
      <c r="T39" s="89" t="str">
        <f t="shared" si="17"/>
        <v/>
      </c>
      <c r="U39" s="89" t="str">
        <f t="shared" si="18"/>
        <v/>
      </c>
      <c r="V39" s="89" t="str">
        <f t="shared" si="19"/>
        <v/>
      </c>
      <c r="W39" s="89">
        <f t="shared" si="9"/>
        <v>112.06666666666666</v>
      </c>
      <c r="X39" s="89">
        <f t="shared" si="10"/>
        <v>0.26666666666666572</v>
      </c>
      <c r="Y39" s="131" t="str">
        <f t="shared" si="20"/>
        <v/>
      </c>
      <c r="Z39" s="131">
        <f t="shared" si="11"/>
        <v>1</v>
      </c>
    </row>
    <row r="40" spans="1:36" s="20" customFormat="1">
      <c r="A40" s="151">
        <v>24</v>
      </c>
      <c r="B40" s="152">
        <v>4</v>
      </c>
      <c r="C40" s="153" t="b">
        <v>0</v>
      </c>
      <c r="D40" s="154">
        <v>42660</v>
      </c>
      <c r="E40" s="155">
        <v>0.73263888888888884</v>
      </c>
      <c r="F40" s="156">
        <f t="shared" si="12"/>
        <v>17.583333333333332</v>
      </c>
      <c r="G40" s="202"/>
      <c r="H40" s="203"/>
      <c r="I40" s="204"/>
      <c r="J40" s="157">
        <v>42661</v>
      </c>
      <c r="K40" s="158">
        <v>0.57291666666666663</v>
      </c>
      <c r="L40" s="156">
        <f>(J40-$AB$16)*24+24*(K40-$AB$17)</f>
        <v>37.75</v>
      </c>
      <c r="M40" s="159">
        <f t="shared" si="13"/>
        <v>3</v>
      </c>
      <c r="N40" s="160">
        <f t="shared" si="14"/>
        <v>2</v>
      </c>
      <c r="O40" s="95"/>
      <c r="P40" s="135">
        <f t="array" ref="P40">IF(A40="","",IF( C40="","NA",IF(M40&gt;0,   IF(MIN(IF(B:B=A40,F:F))&lt;=L40,  IF(MIN(IF(B:B=A40,F:F)) &gt;= F40,   MIN(IF(B:B=A40,F:F)), "Onward infection before infected"),"Onward infection after recovered"),"")))</f>
        <v>18.416666666666668</v>
      </c>
      <c r="Q40" s="89">
        <f t="array" ref="Q40">IF(A40="","",IF( C40="","NA",IF(M40&gt;0,   IF(MIN(IF(B:B=A40,F:F))&lt;=L40,  IF(MIN(IF(B:B=A40,F:F)) &gt;= F40,   MIN(IF(B:B=A40,F:F)), F40),L40),"")))</f>
        <v>18.416666666666668</v>
      </c>
      <c r="R40" s="99">
        <f t="shared" si="15"/>
        <v>1</v>
      </c>
      <c r="S40" s="99">
        <f t="shared" si="16"/>
        <v>0</v>
      </c>
      <c r="T40" s="89">
        <f t="shared" si="17"/>
        <v>0.8333333333333357</v>
      </c>
      <c r="U40" s="89" t="str">
        <f t="shared" si="18"/>
        <v/>
      </c>
      <c r="V40" s="89">
        <f t="shared" si="19"/>
        <v>19.333333333333332</v>
      </c>
      <c r="W40" s="89">
        <f t="shared" si="9"/>
        <v>13.5</v>
      </c>
      <c r="X40" s="89">
        <f t="shared" si="10"/>
        <v>4.0833333333333321</v>
      </c>
      <c r="Y40" s="131">
        <f t="shared" si="20"/>
        <v>1</v>
      </c>
      <c r="Z40" s="131">
        <f t="shared" si="11"/>
        <v>1</v>
      </c>
      <c r="AD40" s="29"/>
      <c r="AE40" s="25"/>
    </row>
    <row r="41" spans="1:36" s="20" customFormat="1">
      <c r="A41" s="164"/>
      <c r="B41" s="165">
        <v>55</v>
      </c>
      <c r="C41" s="166" t="b">
        <v>1</v>
      </c>
      <c r="D41" s="167">
        <v>42662</v>
      </c>
      <c r="E41" s="168">
        <v>0.6875</v>
      </c>
      <c r="F41" s="169">
        <f t="shared" si="12"/>
        <v>64.5</v>
      </c>
      <c r="G41" s="170"/>
      <c r="H41" s="172"/>
      <c r="I41" s="169"/>
      <c r="J41" s="170"/>
      <c r="K41" s="172"/>
      <c r="L41" s="169"/>
      <c r="M41" s="175" t="str">
        <f t="shared" si="13"/>
        <v/>
      </c>
      <c r="N41" s="176" t="str">
        <f t="shared" si="14"/>
        <v/>
      </c>
      <c r="O41" s="95"/>
      <c r="P41" s="135" t="str">
        <f t="array" ref="P41">IF(A41="","",IF( C41="","NA",IF(M41&gt;0,   IF(MIN(IF(B:B=A41,F:F))&lt;=L41,  IF(MIN(IF(B:B=A41,F:F)) &gt;= F41,   MIN(IF(B:B=A41,F:F)), "Onward infection before infected"),"Onward infection after recovered"),"")))</f>
        <v/>
      </c>
      <c r="Q41" s="89" t="str">
        <f t="array" ref="Q41">IF(A41="","",IF( C41="","NA",IF(M41&gt;0,   IF(MIN(IF(B:B=A41,F:F))&lt;=L41,  IF(MIN(IF(B:B=A41,F:F)) &gt;= F41,   MIN(IF(B:B=A41,F:F)), F41),L41),"")))</f>
        <v/>
      </c>
      <c r="R41" s="99" t="str">
        <f t="shared" si="15"/>
        <v>NA</v>
      </c>
      <c r="S41" s="99" t="str">
        <f t="shared" si="16"/>
        <v>NA</v>
      </c>
      <c r="T41" s="89" t="str">
        <f t="shared" si="17"/>
        <v/>
      </c>
      <c r="U41" s="89" t="str">
        <f t="shared" si="18"/>
        <v/>
      </c>
      <c r="V41" s="89" t="str">
        <f t="shared" si="19"/>
        <v/>
      </c>
      <c r="W41" s="89">
        <f t="shared" si="9"/>
        <v>39.799999999999997</v>
      </c>
      <c r="X41" s="89">
        <f t="shared" si="10"/>
        <v>24.700000000000003</v>
      </c>
      <c r="Y41" s="131" t="str">
        <f t="shared" si="20"/>
        <v/>
      </c>
      <c r="Z41" s="131">
        <f t="shared" si="11"/>
        <v>0</v>
      </c>
    </row>
    <row r="42" spans="1:36" s="20" customFormat="1">
      <c r="A42" s="151">
        <v>25</v>
      </c>
      <c r="B42" s="152">
        <v>22</v>
      </c>
      <c r="C42" s="153" t="b">
        <v>0</v>
      </c>
      <c r="D42" s="154">
        <v>42660</v>
      </c>
      <c r="E42" s="155">
        <v>0.73611111111111116</v>
      </c>
      <c r="F42" s="156">
        <f t="shared" si="12"/>
        <v>17.666666666666668</v>
      </c>
      <c r="G42" s="202"/>
      <c r="H42" s="203"/>
      <c r="I42" s="204"/>
      <c r="J42" s="161">
        <v>42664</v>
      </c>
      <c r="K42" s="162">
        <v>0.71944444444444444</v>
      </c>
      <c r="L42" s="156">
        <f>(J42-$AB$16)*24+24*(K42-$AB$17)</f>
        <v>113.26666666666667</v>
      </c>
      <c r="M42" s="181">
        <f t="shared" si="13"/>
        <v>2</v>
      </c>
      <c r="N42" s="182">
        <f t="shared" si="14"/>
        <v>1</v>
      </c>
      <c r="O42" s="94"/>
      <c r="P42" s="135">
        <f t="array" ref="P42">IF(A42="","",IF( C42="","NA",IF(M42&gt;0,   IF(MIN(IF(B:B=A42,F:F))&lt;=L42,  IF(MIN(IF(B:B=A42,F:F)) &gt;= F42,   MIN(IF(B:B=A42,F:F)), "Onward infection before infected"),"Onward infection after recovered"),"")))</f>
        <v>34.083333333333336</v>
      </c>
      <c r="Q42" s="89">
        <f t="array" ref="Q42">IF(A42="","",IF( C42="","NA",IF(M42&gt;0,   IF(MIN(IF(B:B=A42,F:F))&lt;=L42,  IF(MIN(IF(B:B=A42,F:F)) &gt;= F42,   MIN(IF(B:B=A42,F:F)), F42),L42),"")))</f>
        <v>34.083333333333336</v>
      </c>
      <c r="R42" s="99">
        <f t="shared" si="15"/>
        <v>1</v>
      </c>
      <c r="S42" s="99">
        <f t="shared" si="16"/>
        <v>0</v>
      </c>
      <c r="T42" s="89">
        <f t="shared" si="17"/>
        <v>16.416666666666668</v>
      </c>
      <c r="U42" s="89" t="str">
        <f t="shared" si="18"/>
        <v/>
      </c>
      <c r="V42" s="89">
        <f t="shared" si="19"/>
        <v>79.183333333333337</v>
      </c>
      <c r="W42" s="89">
        <f t="shared" si="9"/>
        <v>17.216666666666665</v>
      </c>
      <c r="X42" s="89">
        <f t="shared" si="10"/>
        <v>0.45000000000000284</v>
      </c>
      <c r="Y42" s="131">
        <f t="shared" si="20"/>
        <v>1</v>
      </c>
      <c r="Z42" s="131">
        <f t="shared" si="11"/>
        <v>1</v>
      </c>
      <c r="AD42" s="19"/>
      <c r="AE42" s="19"/>
    </row>
    <row r="43" spans="1:36" s="20" customFormat="1">
      <c r="A43" s="164"/>
      <c r="B43" s="165">
        <v>55</v>
      </c>
      <c r="C43" s="166" t="b">
        <v>1</v>
      </c>
      <c r="D43" s="167">
        <v>42662</v>
      </c>
      <c r="E43" s="168">
        <v>0.68402777777777779</v>
      </c>
      <c r="F43" s="169">
        <f t="shared" si="12"/>
        <v>64.416666666666671</v>
      </c>
      <c r="G43" s="170"/>
      <c r="H43" s="172"/>
      <c r="I43" s="169"/>
      <c r="J43" s="170"/>
      <c r="K43" s="172"/>
      <c r="L43" s="169"/>
      <c r="M43" s="175" t="str">
        <f t="shared" si="13"/>
        <v/>
      </c>
      <c r="N43" s="176" t="str">
        <f t="shared" si="14"/>
        <v/>
      </c>
      <c r="O43" s="95"/>
      <c r="P43" s="135" t="str">
        <f t="array" ref="P43">IF(A43="","",IF( C43="","NA",IF(M43&gt;0,   IF(MIN(IF(B:B=A43,F:F))&lt;=L43,  IF(MIN(IF(B:B=A43,F:F)) &gt;= F43,   MIN(IF(B:B=A43,F:F)), "Onward infection before infected"),"Onward infection after recovered"),"")))</f>
        <v/>
      </c>
      <c r="Q43" s="89" t="str">
        <f t="array" ref="Q43">IF(A43="","",IF( C43="","NA",IF(M43&gt;0,   IF(MIN(IF(B:B=A43,F:F))&lt;=L43,  IF(MIN(IF(B:B=A43,F:F)) &gt;= F43,   MIN(IF(B:B=A43,F:F)), F43),L43),"")))</f>
        <v/>
      </c>
      <c r="R43" s="99" t="str">
        <f t="shared" si="15"/>
        <v>NA</v>
      </c>
      <c r="S43" s="99" t="str">
        <f t="shared" si="16"/>
        <v>NA</v>
      </c>
      <c r="T43" s="89" t="str">
        <f t="shared" si="17"/>
        <v/>
      </c>
      <c r="U43" s="89" t="str">
        <f t="shared" si="18"/>
        <v/>
      </c>
      <c r="V43" s="89" t="str">
        <f t="shared" si="19"/>
        <v/>
      </c>
      <c r="W43" s="89">
        <f t="shared" si="9"/>
        <v>39.799999999999997</v>
      </c>
      <c r="X43" s="89">
        <f t="shared" si="10"/>
        <v>24.616666666666674</v>
      </c>
      <c r="Y43" s="131" t="str">
        <f t="shared" si="20"/>
        <v/>
      </c>
      <c r="Z43" s="131">
        <f t="shared" si="11"/>
        <v>0</v>
      </c>
    </row>
    <row r="44" spans="1:36">
      <c r="A44" s="151">
        <v>26</v>
      </c>
      <c r="B44" s="152">
        <v>24</v>
      </c>
      <c r="C44" s="153" t="b">
        <v>0</v>
      </c>
      <c r="D44" s="154">
        <v>42660</v>
      </c>
      <c r="E44" s="155">
        <v>0.76736111111111116</v>
      </c>
      <c r="F44" s="156">
        <f t="shared" si="12"/>
        <v>18.416666666666668</v>
      </c>
      <c r="G44" s="157"/>
      <c r="H44" s="158"/>
      <c r="I44" s="156"/>
      <c r="J44" s="202">
        <v>42661</v>
      </c>
      <c r="K44" s="203">
        <v>0.54861111111111105</v>
      </c>
      <c r="L44" s="204">
        <f>(J44-$AB$16)*24+24*(K44-$AB$17)</f>
        <v>37.166666666666664</v>
      </c>
      <c r="M44" s="205">
        <f t="shared" si="13"/>
        <v>2</v>
      </c>
      <c r="N44" s="206">
        <f t="shared" si="14"/>
        <v>2</v>
      </c>
      <c r="O44" s="94"/>
      <c r="P44" s="135">
        <f t="array" ref="P44">IF(A44="","",IF( C44="","NA",IF(M44&gt;0,   IF(MIN(IF(B:B=A44,F:F))&lt;=L44,  IF(MIN(IF(B:B=A44,F:F)) &gt;= F44,   MIN(IF(B:B=A44,F:F)), "Onward infection before infected"),"Onward infection after recovered"),"")))</f>
        <v>36.15</v>
      </c>
      <c r="Q44" s="89">
        <f t="array" ref="Q44">IF(A44="","",IF( C44="","NA",IF(M44&gt;0,   IF(MIN(IF(B:B=A44,F:F))&lt;=L44,  IF(MIN(IF(B:B=A44,F:F)) &gt;= F44,   MIN(IF(B:B=A44,F:F)), F44),L44),"")))</f>
        <v>36.15</v>
      </c>
      <c r="R44" s="99">
        <f t="shared" si="15"/>
        <v>1</v>
      </c>
      <c r="S44" s="99">
        <f t="shared" si="16"/>
        <v>0</v>
      </c>
      <c r="T44" s="89">
        <f t="shared" si="17"/>
        <v>17.733333333333331</v>
      </c>
      <c r="U44" s="89" t="str">
        <f t="shared" si="18"/>
        <v/>
      </c>
      <c r="V44" s="89">
        <f t="shared" si="19"/>
        <v>1.0166666666666657</v>
      </c>
      <c r="W44" s="89">
        <f t="shared" si="9"/>
        <v>17.583333333333332</v>
      </c>
      <c r="X44" s="89">
        <f t="shared" si="10"/>
        <v>0.8333333333333357</v>
      </c>
      <c r="Y44" s="131">
        <f t="shared" si="20"/>
        <v>0</v>
      </c>
      <c r="Z44" s="131">
        <f t="shared" si="11"/>
        <v>1</v>
      </c>
      <c r="AD44" s="25"/>
    </row>
    <row r="45" spans="1:36">
      <c r="A45" s="151">
        <v>27</v>
      </c>
      <c r="B45" s="152">
        <v>24</v>
      </c>
      <c r="C45" s="153" t="b">
        <v>0</v>
      </c>
      <c r="D45" s="154">
        <v>42661</v>
      </c>
      <c r="E45" s="155">
        <v>0.38263888888888892</v>
      </c>
      <c r="F45" s="156">
        <f t="shared" si="12"/>
        <v>33.183333333333337</v>
      </c>
      <c r="G45" s="157">
        <v>42661</v>
      </c>
      <c r="H45" s="158">
        <v>0.55833333333333335</v>
      </c>
      <c r="I45" s="156">
        <f>(G45-$AB$16)*24+24*(H45-$AB$17)</f>
        <v>37.4</v>
      </c>
      <c r="J45" s="157">
        <v>42661</v>
      </c>
      <c r="K45" s="158">
        <v>0.60416666666666663</v>
      </c>
      <c r="L45" s="156">
        <f>(J45-$AB$16)*24+24*(K45-$AB$17)</f>
        <v>38.5</v>
      </c>
      <c r="M45" s="159">
        <f t="shared" si="13"/>
        <v>0</v>
      </c>
      <c r="N45" s="160">
        <f t="shared" si="14"/>
        <v>0</v>
      </c>
      <c r="O45" s="95"/>
      <c r="P45" s="135" t="str">
        <f t="array" ref="P45">IF(A45="","",IF( C45="","NA",IF(M45&gt;0,   IF(MIN(IF(B:B=A45,F:F))&lt;=L45,  IF(MIN(IF(B:B=A45,F:F)) &gt;= F45,   MIN(IF(B:B=A45,F:F)), "Onward infection before infected"),"Onward infection after recovered"),"")))</f>
        <v/>
      </c>
      <c r="Q45" s="89" t="str">
        <f t="array" ref="Q45">IF(A45="","",IF( C45="","NA",IF(M45&gt;0,   IF(MIN(IF(B:B=A45,F:F))&lt;=L45,  IF(MIN(IF(B:B=A45,F:F)) &gt;= F45,   MIN(IF(B:B=A45,F:F)), F45),L45),"")))</f>
        <v/>
      </c>
      <c r="R45" s="99">
        <f t="shared" si="15"/>
        <v>1</v>
      </c>
      <c r="S45" s="99">
        <f t="shared" si="16"/>
        <v>1</v>
      </c>
      <c r="T45" s="89" t="str">
        <f t="shared" si="17"/>
        <v/>
      </c>
      <c r="U45" s="89">
        <f t="shared" si="18"/>
        <v>4.2166666666666615</v>
      </c>
      <c r="V45" s="89">
        <f t="shared" si="19"/>
        <v>5.3166666666666629</v>
      </c>
      <c r="W45" s="89">
        <f t="shared" si="9"/>
        <v>17.583333333333332</v>
      </c>
      <c r="X45" s="89">
        <f t="shared" si="10"/>
        <v>15.600000000000005</v>
      </c>
      <c r="Y45" s="131">
        <f t="shared" si="20"/>
        <v>0</v>
      </c>
      <c r="Z45" s="131">
        <f t="shared" si="11"/>
        <v>1</v>
      </c>
    </row>
    <row r="46" spans="1:36">
      <c r="A46" s="164"/>
      <c r="B46" s="165">
        <v>25</v>
      </c>
      <c r="C46" s="166" t="b">
        <v>1</v>
      </c>
      <c r="D46" s="167">
        <v>42661</v>
      </c>
      <c r="E46" s="168">
        <v>0.42152777777777778</v>
      </c>
      <c r="F46" s="169">
        <f t="shared" si="12"/>
        <v>34.116666666666667</v>
      </c>
      <c r="G46" s="170"/>
      <c r="H46" s="172"/>
      <c r="I46" s="169"/>
      <c r="J46" s="170"/>
      <c r="K46" s="172"/>
      <c r="L46" s="169"/>
      <c r="M46" s="175" t="str">
        <f t="shared" si="13"/>
        <v/>
      </c>
      <c r="N46" s="176" t="str">
        <f t="shared" si="14"/>
        <v/>
      </c>
      <c r="O46" s="95"/>
      <c r="P46" s="135" t="str">
        <f t="array" ref="P46">IF(A46="","",IF( C46="","NA",IF(M46&gt;0,   IF(MIN(IF(B:B=A46,F:F))&lt;=L46,  IF(MIN(IF(B:B=A46,F:F)) &gt;= F46,   MIN(IF(B:B=A46,F:F)), "Onward infection before infected"),"Onward infection after recovered"),"")))</f>
        <v/>
      </c>
      <c r="Q46" s="89" t="str">
        <f t="array" ref="Q46">IF(A46="","",IF( C46="","NA",IF(M46&gt;0,   IF(MIN(IF(B:B=A46,F:F))&lt;=L46,  IF(MIN(IF(B:B=A46,F:F)) &gt;= F46,   MIN(IF(B:B=A46,F:F)), F46),L46),"")))</f>
        <v/>
      </c>
      <c r="R46" s="99" t="str">
        <f t="shared" si="15"/>
        <v>NA</v>
      </c>
      <c r="S46" s="99" t="str">
        <f t="shared" si="16"/>
        <v>NA</v>
      </c>
      <c r="T46" s="89" t="str">
        <f t="shared" si="17"/>
        <v/>
      </c>
      <c r="U46" s="89" t="str">
        <f t="shared" si="18"/>
        <v/>
      </c>
      <c r="V46" s="89" t="str">
        <f t="shared" si="19"/>
        <v/>
      </c>
      <c r="W46" s="89">
        <f t="shared" si="9"/>
        <v>17.666666666666668</v>
      </c>
      <c r="X46" s="89">
        <f t="shared" si="10"/>
        <v>16.45</v>
      </c>
      <c r="Y46" s="131" t="str">
        <f t="shared" si="20"/>
        <v/>
      </c>
      <c r="Z46" s="131">
        <f t="shared" si="11"/>
        <v>1</v>
      </c>
    </row>
    <row r="47" spans="1:36" s="20" customFormat="1">
      <c r="A47" s="151">
        <v>28</v>
      </c>
      <c r="B47" s="152">
        <v>22</v>
      </c>
      <c r="C47" s="153" t="b">
        <v>0</v>
      </c>
      <c r="D47" s="154">
        <v>42661</v>
      </c>
      <c r="E47" s="155">
        <v>0.3888888888888889</v>
      </c>
      <c r="F47" s="156">
        <f t="shared" si="12"/>
        <v>33.333333333333336</v>
      </c>
      <c r="G47" s="157">
        <v>42662</v>
      </c>
      <c r="H47" s="158">
        <v>0.55972222222222223</v>
      </c>
      <c r="I47" s="156">
        <f>(G47-$AB$16)*24+24*(H47-$AB$17)</f>
        <v>61.433333333333337</v>
      </c>
      <c r="J47" s="157">
        <v>42663</v>
      </c>
      <c r="K47" s="158">
        <v>0.39583333333333331</v>
      </c>
      <c r="L47" s="156">
        <f>(J47-$AB$16)*24+24*(K47-$AB$17)</f>
        <v>81.5</v>
      </c>
      <c r="M47" s="159">
        <f t="shared" si="13"/>
        <v>3</v>
      </c>
      <c r="N47" s="160">
        <f t="shared" si="14"/>
        <v>1</v>
      </c>
      <c r="O47" s="95"/>
      <c r="P47" s="135">
        <f t="array" ref="P47">IF(A47="","",IF( C47="","NA",IF(M47&gt;0,   IF(MIN(IF(B:B=A47,F:F))&lt;=L47,  IF(MIN(IF(B:B=A47,F:F)) &gt;= F47,   MIN(IF(B:B=A47,F:F)), "Onward infection before infected"),"Onward infection after recovered"),"")))</f>
        <v>61.5</v>
      </c>
      <c r="Q47" s="89">
        <f t="array" ref="Q47">IF(A47="","",IF( C47="","NA",IF(M47&gt;0,   IF(MIN(IF(B:B=A47,F:F))&lt;=L47,  IF(MIN(IF(B:B=A47,F:F)) &gt;= F47,   MIN(IF(B:B=A47,F:F)), F47),L47),"")))</f>
        <v>61.5</v>
      </c>
      <c r="R47" s="99">
        <f t="shared" si="15"/>
        <v>1</v>
      </c>
      <c r="S47" s="99">
        <f t="shared" si="16"/>
        <v>1</v>
      </c>
      <c r="T47" s="89">
        <f t="shared" si="17"/>
        <v>28.166666666666664</v>
      </c>
      <c r="U47" s="89">
        <f t="shared" si="18"/>
        <v>28.1</v>
      </c>
      <c r="V47" s="89">
        <f t="shared" si="19"/>
        <v>20</v>
      </c>
      <c r="W47" s="89">
        <f t="shared" si="9"/>
        <v>17.216666666666665</v>
      </c>
      <c r="X47" s="89">
        <f t="shared" si="10"/>
        <v>16.116666666666671</v>
      </c>
      <c r="Y47" s="131">
        <f t="shared" si="20"/>
        <v>2</v>
      </c>
      <c r="Z47" s="131">
        <f t="shared" si="11"/>
        <v>1</v>
      </c>
      <c r="AD47" s="8"/>
      <c r="AE47" s="8"/>
    </row>
    <row r="48" spans="1:36" s="20" customFormat="1">
      <c r="A48" s="164"/>
      <c r="B48" s="165">
        <v>58</v>
      </c>
      <c r="C48" s="166" t="b">
        <v>1</v>
      </c>
      <c r="D48" s="167">
        <v>42663</v>
      </c>
      <c r="E48" s="168">
        <v>0.38541666666666669</v>
      </c>
      <c r="F48" s="169">
        <f t="shared" si="12"/>
        <v>81.25</v>
      </c>
      <c r="G48" s="170"/>
      <c r="H48" s="172"/>
      <c r="I48" s="169"/>
      <c r="J48" s="170"/>
      <c r="K48" s="172"/>
      <c r="L48" s="169"/>
      <c r="M48" s="175" t="str">
        <f t="shared" si="13"/>
        <v/>
      </c>
      <c r="N48" s="176" t="str">
        <f t="shared" si="14"/>
        <v/>
      </c>
      <c r="O48" s="95"/>
      <c r="P48" s="135" t="str">
        <f t="array" ref="P48">IF(A48="","",IF( C48="","NA",IF(M48&gt;0,   IF(MIN(IF(B:B=A48,F:F))&lt;=L48,  IF(MIN(IF(B:B=A48,F:F)) &gt;= F48,   MIN(IF(B:B=A48,F:F)), "Onward infection before infected"),"Onward infection after recovered"),"")))</f>
        <v/>
      </c>
      <c r="Q48" s="89" t="str">
        <f t="array" ref="Q48">IF(A48="","",IF( C48="","NA",IF(M48&gt;0,   IF(MIN(IF(B:B=A48,F:F))&lt;=L48,  IF(MIN(IF(B:B=A48,F:F)) &gt;= F48,   MIN(IF(B:B=A48,F:F)), F48),L48),"")))</f>
        <v/>
      </c>
      <c r="R48" s="99" t="str">
        <f t="shared" si="15"/>
        <v>NA</v>
      </c>
      <c r="S48" s="99" t="str">
        <f t="shared" si="16"/>
        <v>NA</v>
      </c>
      <c r="T48" s="89" t="str">
        <f t="shared" si="17"/>
        <v/>
      </c>
      <c r="U48" s="89" t="str">
        <f t="shared" si="18"/>
        <v/>
      </c>
      <c r="V48" s="89" t="str">
        <f t="shared" si="19"/>
        <v/>
      </c>
      <c r="W48" s="89">
        <f t="shared" si="9"/>
        <v>63.216666666666669</v>
      </c>
      <c r="X48" s="89">
        <f t="shared" si="10"/>
        <v>18.033333333333331</v>
      </c>
      <c r="Y48" s="131" t="str">
        <f t="shared" si="20"/>
        <v/>
      </c>
      <c r="Z48" s="131">
        <f t="shared" si="11"/>
        <v>0</v>
      </c>
    </row>
    <row r="49" spans="1:31">
      <c r="A49" s="151">
        <v>29</v>
      </c>
      <c r="B49" s="152">
        <v>22</v>
      </c>
      <c r="C49" s="153" t="b">
        <v>0</v>
      </c>
      <c r="D49" s="154">
        <v>42661</v>
      </c>
      <c r="E49" s="155">
        <v>0.38958333333333334</v>
      </c>
      <c r="F49" s="156">
        <f t="shared" si="12"/>
        <v>33.35</v>
      </c>
      <c r="G49" s="157">
        <v>42661</v>
      </c>
      <c r="H49" s="158">
        <v>0.57708333333333328</v>
      </c>
      <c r="I49" s="156">
        <f>(G49-$AB$16)*24+24*(H49-$AB$17)</f>
        <v>37.849999999999994</v>
      </c>
      <c r="J49" s="157">
        <v>42661</v>
      </c>
      <c r="K49" s="158">
        <v>0.63263888888888886</v>
      </c>
      <c r="L49" s="156">
        <f>(J49-$AB$16)*24+24*(K49-$AB$17)</f>
        <v>39.183333333333337</v>
      </c>
      <c r="M49" s="159">
        <f t="shared" si="13"/>
        <v>1</v>
      </c>
      <c r="N49" s="160">
        <f t="shared" si="14"/>
        <v>1</v>
      </c>
      <c r="O49" s="95"/>
      <c r="P49" s="135">
        <f t="array" ref="P49">IF(A49="","",IF( C49="","NA",IF(M49&gt;0,   IF(MIN(IF(B:B=A49,F:F))&lt;=L49,  IF(MIN(IF(B:B=A49,F:F)) &gt;= F49,   MIN(IF(B:B=A49,F:F)), "Onward infection before infected"),"Onward infection after recovered"),"")))</f>
        <v>39.183333333333337</v>
      </c>
      <c r="Q49" s="89">
        <f t="array" ref="Q49">IF(A49="","",IF( C49="","NA",IF(M49&gt;0,   IF(MIN(IF(B:B=A49,F:F))&lt;=L49,  IF(MIN(IF(B:B=A49,F:F)) &gt;= F49,   MIN(IF(B:B=A49,F:F)), F49),L49),"")))</f>
        <v>39.183333333333337</v>
      </c>
      <c r="R49" s="99">
        <f t="shared" si="15"/>
        <v>1</v>
      </c>
      <c r="S49" s="99">
        <f t="shared" si="16"/>
        <v>1</v>
      </c>
      <c r="T49" s="89">
        <f t="shared" si="17"/>
        <v>5.8333333333333357</v>
      </c>
      <c r="U49" s="89">
        <f t="shared" si="18"/>
        <v>4.4999999999999929</v>
      </c>
      <c r="V49" s="89">
        <f t="shared" si="19"/>
        <v>0</v>
      </c>
      <c r="W49" s="89">
        <f t="shared" si="9"/>
        <v>17.216666666666665</v>
      </c>
      <c r="X49" s="89">
        <f t="shared" si="10"/>
        <v>16.133333333333336</v>
      </c>
      <c r="Y49" s="131">
        <f t="shared" si="20"/>
        <v>0</v>
      </c>
      <c r="Z49" s="131">
        <f t="shared" si="11"/>
        <v>1</v>
      </c>
    </row>
    <row r="50" spans="1:31" s="20" customFormat="1">
      <c r="A50" s="164"/>
      <c r="B50" s="165">
        <v>30</v>
      </c>
      <c r="C50" s="166" t="b">
        <v>1</v>
      </c>
      <c r="D50" s="167">
        <v>42661</v>
      </c>
      <c r="E50" s="168">
        <v>0.56944444444444442</v>
      </c>
      <c r="F50" s="169">
        <f t="shared" si="12"/>
        <v>37.666666666666664</v>
      </c>
      <c r="G50" s="170"/>
      <c r="H50" s="172"/>
      <c r="I50" s="169"/>
      <c r="J50" s="170"/>
      <c r="K50" s="172"/>
      <c r="L50" s="169"/>
      <c r="M50" s="175" t="str">
        <f t="shared" si="13"/>
        <v/>
      </c>
      <c r="N50" s="176" t="str">
        <f t="shared" si="14"/>
        <v/>
      </c>
      <c r="O50" s="95"/>
      <c r="P50" s="135" t="str">
        <f t="array" ref="P50">IF(A50="","",IF( C50="","NA",IF(M50&gt;0,   IF(MIN(IF(B:B=A50,F:F))&lt;=L50,  IF(MIN(IF(B:B=A50,F:F)) &gt;= F50,   MIN(IF(B:B=A50,F:F)), "Onward infection before infected"),"Onward infection after recovered"),"")))</f>
        <v/>
      </c>
      <c r="Q50" s="89" t="str">
        <f t="array" ref="Q50">IF(A50="","",IF( C50="","NA",IF(M50&gt;0,   IF(MIN(IF(B:B=A50,F:F))&lt;=L50,  IF(MIN(IF(B:B=A50,F:F)) &gt;= F50,   MIN(IF(B:B=A50,F:F)), F50),L50),"")))</f>
        <v/>
      </c>
      <c r="R50" s="99" t="str">
        <f t="shared" si="15"/>
        <v>NA</v>
      </c>
      <c r="S50" s="99" t="str">
        <f t="shared" si="16"/>
        <v>NA</v>
      </c>
      <c r="T50" s="89" t="str">
        <f t="shared" si="17"/>
        <v/>
      </c>
      <c r="U50" s="89" t="str">
        <f t="shared" si="18"/>
        <v/>
      </c>
      <c r="V50" s="89" t="str">
        <f t="shared" si="19"/>
        <v/>
      </c>
      <c r="W50" s="89">
        <f t="shared" si="9"/>
        <v>33.366666666666667</v>
      </c>
      <c r="X50" s="89">
        <f t="shared" si="10"/>
        <v>4.2999999999999972</v>
      </c>
      <c r="Y50" s="131" t="str">
        <f t="shared" si="20"/>
        <v/>
      </c>
      <c r="Z50" s="131">
        <f t="shared" si="11"/>
        <v>0</v>
      </c>
      <c r="AD50" s="25"/>
      <c r="AE50" s="19"/>
    </row>
    <row r="51" spans="1:31" s="20" customFormat="1">
      <c r="A51" s="164"/>
      <c r="B51" s="201">
        <v>21</v>
      </c>
      <c r="C51" s="166" t="b">
        <v>1</v>
      </c>
      <c r="D51" s="167">
        <v>42661</v>
      </c>
      <c r="E51" s="168">
        <v>0.57708333333333328</v>
      </c>
      <c r="F51" s="169">
        <f t="shared" si="12"/>
        <v>37.849999999999994</v>
      </c>
      <c r="G51" s="170"/>
      <c r="H51" s="172"/>
      <c r="I51" s="169"/>
      <c r="J51" s="170"/>
      <c r="K51" s="172"/>
      <c r="L51" s="169"/>
      <c r="M51" s="175" t="str">
        <f t="shared" si="13"/>
        <v/>
      </c>
      <c r="N51" s="176" t="str">
        <f t="shared" si="14"/>
        <v/>
      </c>
      <c r="O51" s="95"/>
      <c r="P51" s="135" t="str">
        <f t="array" ref="P51">IF(A51="","",IF( C51="","NA",IF(M51&gt;0,   IF(MIN(IF(B:B=A51,F:F))&lt;=L51,  IF(MIN(IF(B:B=A51,F:F)) &gt;= F51,   MIN(IF(B:B=A51,F:F)), "Onward infection before infected"),"Onward infection after recovered"),"")))</f>
        <v/>
      </c>
      <c r="Q51" s="89" t="str">
        <f t="array" ref="Q51">IF(A51="","",IF( C51="","NA",IF(M51&gt;0,   IF(MIN(IF(B:B=A51,F:F))&lt;=L51,  IF(MIN(IF(B:B=A51,F:F)) &gt;= F51,   MIN(IF(B:B=A51,F:F)), F51),L51),"")))</f>
        <v/>
      </c>
      <c r="R51" s="99" t="str">
        <f t="shared" si="15"/>
        <v>NA</v>
      </c>
      <c r="S51" s="99" t="str">
        <f t="shared" si="16"/>
        <v>NA</v>
      </c>
      <c r="T51" s="89" t="str">
        <f t="shared" si="17"/>
        <v/>
      </c>
      <c r="U51" s="89" t="str">
        <f t="shared" si="18"/>
        <v/>
      </c>
      <c r="V51" s="89" t="str">
        <f t="shared" si="19"/>
        <v/>
      </c>
      <c r="W51" s="89">
        <f t="shared" si="9"/>
        <v>16.8</v>
      </c>
      <c r="X51" s="89">
        <f t="shared" si="10"/>
        <v>21.049999999999994</v>
      </c>
      <c r="Y51" s="131" t="str">
        <f t="shared" si="20"/>
        <v/>
      </c>
      <c r="Z51" s="131">
        <f t="shared" si="11"/>
        <v>1</v>
      </c>
      <c r="AD51" s="25"/>
      <c r="AE51" s="19"/>
    </row>
    <row r="52" spans="1:31" s="20" customFormat="1">
      <c r="A52" s="151">
        <v>30</v>
      </c>
      <c r="B52" s="152">
        <v>22</v>
      </c>
      <c r="C52" s="153" t="b">
        <v>0</v>
      </c>
      <c r="D52" s="154">
        <v>42661</v>
      </c>
      <c r="E52" s="155">
        <v>0.39027777777777778</v>
      </c>
      <c r="F52" s="156">
        <f t="shared" si="12"/>
        <v>33.366666666666667</v>
      </c>
      <c r="G52" s="157">
        <v>42661</v>
      </c>
      <c r="H52" s="158">
        <v>0.39027777777777778</v>
      </c>
      <c r="I52" s="156">
        <f>(G52-$AB$16)*24+24*(H52-$AB$17)</f>
        <v>33.366666666666667</v>
      </c>
      <c r="J52" s="157">
        <v>42661</v>
      </c>
      <c r="K52" s="158">
        <v>0.57291666666666663</v>
      </c>
      <c r="L52" s="156">
        <f>(J52-$AB$16)*24+24*(K52-$AB$17)</f>
        <v>37.75</v>
      </c>
      <c r="M52" s="159">
        <f t="shared" si="13"/>
        <v>3</v>
      </c>
      <c r="N52" s="160">
        <f t="shared" si="14"/>
        <v>1</v>
      </c>
      <c r="O52" s="95"/>
      <c r="P52" s="135">
        <f t="array" ref="P52">IF(A52="","",IF( C52="","NA",IF(M52&gt;0,   IF(MIN(IF(B:B=A52,F:F))&lt;=L52,  IF(MIN(IF(B:B=A52,F:F)) &gt;= F52,   MIN(IF(B:B=A52,F:F)), "Onward infection before infected"),"Onward infection after recovered"),"")))</f>
        <v>37.416666666666671</v>
      </c>
      <c r="Q52" s="89">
        <f t="array" ref="Q52">IF(A52="","",IF( C52="","NA",IF(M52&gt;0,   IF(MIN(IF(B:B=A52,F:F))&lt;=L52,  IF(MIN(IF(B:B=A52,F:F)) &gt;= F52,   MIN(IF(B:B=A52,F:F)), F52),L52),"")))</f>
        <v>37.416666666666671</v>
      </c>
      <c r="R52" s="99">
        <f t="shared" si="15"/>
        <v>1</v>
      </c>
      <c r="S52" s="99">
        <f t="shared" si="16"/>
        <v>1</v>
      </c>
      <c r="T52" s="89">
        <f t="shared" si="17"/>
        <v>4.0500000000000043</v>
      </c>
      <c r="U52" s="89">
        <f t="shared" si="18"/>
        <v>0</v>
      </c>
      <c r="V52" s="89">
        <f t="shared" si="19"/>
        <v>0.3333333333333286</v>
      </c>
      <c r="W52" s="89">
        <f t="shared" si="9"/>
        <v>17.216666666666665</v>
      </c>
      <c r="X52" s="89">
        <f t="shared" si="10"/>
        <v>16.150000000000002</v>
      </c>
      <c r="Y52" s="131">
        <f t="shared" si="20"/>
        <v>2</v>
      </c>
      <c r="Z52" s="131">
        <f t="shared" si="11"/>
        <v>1</v>
      </c>
    </row>
    <row r="53" spans="1:31" s="20" customFormat="1">
      <c r="A53" s="164"/>
      <c r="B53" s="165">
        <v>44</v>
      </c>
      <c r="C53" s="166" t="b">
        <v>1</v>
      </c>
      <c r="D53" s="167">
        <v>42661</v>
      </c>
      <c r="E53" s="168">
        <v>0.5625</v>
      </c>
      <c r="F53" s="169">
        <f t="shared" si="12"/>
        <v>37.5</v>
      </c>
      <c r="G53" s="170"/>
      <c r="H53" s="172"/>
      <c r="I53" s="169"/>
      <c r="J53" s="170"/>
      <c r="K53" s="172"/>
      <c r="L53" s="169"/>
      <c r="M53" s="175" t="str">
        <f t="shared" si="13"/>
        <v/>
      </c>
      <c r="N53" s="176" t="str">
        <f t="shared" si="14"/>
        <v/>
      </c>
      <c r="O53" s="95"/>
      <c r="P53" s="135" t="str">
        <f t="array" ref="P53">IF(A53="","",IF( C53="","NA",IF(M53&gt;0,   IF(MIN(IF(B:B=A53,F:F))&lt;=L53,  IF(MIN(IF(B:B=A53,F:F)) &gt;= F53,   MIN(IF(B:B=A53,F:F)), "Onward infection before infected"),"Onward infection after recovered"),"")))</f>
        <v/>
      </c>
      <c r="Q53" s="89" t="str">
        <f t="array" ref="Q53">IF(A53="","",IF( C53="","NA",IF(M53&gt;0,   IF(MIN(IF(B:B=A53,F:F))&lt;=L53,  IF(MIN(IF(B:B=A53,F:F)) &gt;= F53,   MIN(IF(B:B=A53,F:F)), F53),L53),"")))</f>
        <v/>
      </c>
      <c r="R53" s="99" t="str">
        <f t="shared" si="15"/>
        <v>NA</v>
      </c>
      <c r="S53" s="99" t="str">
        <f t="shared" si="16"/>
        <v>NA</v>
      </c>
      <c r="T53" s="89" t="str">
        <f t="shared" si="17"/>
        <v/>
      </c>
      <c r="U53" s="89" t="str">
        <f t="shared" si="18"/>
        <v/>
      </c>
      <c r="V53" s="89" t="str">
        <f t="shared" si="19"/>
        <v/>
      </c>
      <c r="W53" s="89">
        <f t="shared" si="9"/>
        <v>36.883333333333333</v>
      </c>
      <c r="X53" s="89">
        <f t="shared" si="10"/>
        <v>0.61666666666666714</v>
      </c>
      <c r="Y53" s="131" t="str">
        <f t="shared" si="20"/>
        <v/>
      </c>
      <c r="Z53" s="131">
        <f t="shared" si="11"/>
        <v>0</v>
      </c>
      <c r="AD53" s="25"/>
      <c r="AE53" s="19"/>
    </row>
    <row r="54" spans="1:31">
      <c r="A54" s="151">
        <v>31</v>
      </c>
      <c r="B54" s="152">
        <v>14</v>
      </c>
      <c r="C54" s="153" t="b">
        <v>0</v>
      </c>
      <c r="D54" s="154">
        <v>42661</v>
      </c>
      <c r="E54" s="155">
        <v>0.3923611111111111</v>
      </c>
      <c r="F54" s="156">
        <f t="shared" si="12"/>
        <v>33.416666666666664</v>
      </c>
      <c r="G54" s="157"/>
      <c r="H54" s="158"/>
      <c r="I54" s="156"/>
      <c r="J54" s="157">
        <v>42661</v>
      </c>
      <c r="K54" s="158">
        <v>0.54513888888888895</v>
      </c>
      <c r="L54" s="156">
        <f>(J54-$AB$16)*24+24*(K54-$AB$17)</f>
        <v>37.083333333333336</v>
      </c>
      <c r="M54" s="159">
        <f t="shared" si="13"/>
        <v>2</v>
      </c>
      <c r="N54" s="160">
        <f t="shared" si="14"/>
        <v>1</v>
      </c>
      <c r="O54" s="95"/>
      <c r="P54" s="135">
        <f t="array" ref="P54">IF(A54="","",IF( C54="","NA",IF(M54&gt;0,   IF(MIN(IF(B:B=A54,F:F))&lt;=L54,  IF(MIN(IF(B:B=A54,F:F)) &gt;= F54,   MIN(IF(B:B=A54,F:F)), "Onward infection before infected"),"Onward infection after recovered"),"")))</f>
        <v>36.166666666666664</v>
      </c>
      <c r="Q54" s="89">
        <f t="array" ref="Q54">IF(A54="","",IF( C54="","NA",IF(M54&gt;0,   IF(MIN(IF(B:B=A54,F:F))&lt;=L54,  IF(MIN(IF(B:B=A54,F:F)) &gt;= F54,   MIN(IF(B:B=A54,F:F)), F54),L54),"")))</f>
        <v>36.166666666666664</v>
      </c>
      <c r="R54" s="99">
        <f t="shared" si="15"/>
        <v>1</v>
      </c>
      <c r="S54" s="99">
        <f t="shared" si="16"/>
        <v>0</v>
      </c>
      <c r="T54" s="89">
        <f t="shared" si="17"/>
        <v>2.75</v>
      </c>
      <c r="U54" s="89" t="str">
        <f t="shared" si="18"/>
        <v/>
      </c>
      <c r="V54" s="89">
        <f t="shared" si="19"/>
        <v>0.9166666666666714</v>
      </c>
      <c r="W54" s="89">
        <f t="shared" si="9"/>
        <v>15.083333333333332</v>
      </c>
      <c r="X54" s="89">
        <f t="shared" si="10"/>
        <v>18.333333333333332</v>
      </c>
      <c r="Y54" s="131">
        <f t="shared" si="20"/>
        <v>1</v>
      </c>
      <c r="Z54" s="131">
        <f t="shared" si="11"/>
        <v>1</v>
      </c>
      <c r="AD54" s="20"/>
      <c r="AE54" s="20"/>
    </row>
    <row r="55" spans="1:31">
      <c r="A55" s="164"/>
      <c r="B55" s="165">
        <v>36</v>
      </c>
      <c r="C55" s="166" t="b">
        <v>1</v>
      </c>
      <c r="D55" s="167">
        <v>42664</v>
      </c>
      <c r="E55" s="168">
        <v>0.41666666666666669</v>
      </c>
      <c r="F55" s="169">
        <f t="shared" si="12"/>
        <v>106</v>
      </c>
      <c r="G55" s="170"/>
      <c r="H55" s="172"/>
      <c r="I55" s="169"/>
      <c r="J55" s="170"/>
      <c r="K55" s="172"/>
      <c r="L55" s="169"/>
      <c r="M55" s="175" t="str">
        <f t="shared" si="13"/>
        <v/>
      </c>
      <c r="N55" s="176" t="str">
        <f t="shared" si="14"/>
        <v/>
      </c>
      <c r="O55" s="95"/>
      <c r="P55" s="135" t="str">
        <f t="array" ref="P55">IF(A55="","",IF( C55="","NA",IF(M55&gt;0,   IF(MIN(IF(B:B=A55,F:F))&lt;=L55,  IF(MIN(IF(B:B=A55,F:F)) &gt;= F55,   MIN(IF(B:B=A55,F:F)), "Onward infection before infected"),"Onward infection after recovered"),"")))</f>
        <v/>
      </c>
      <c r="Q55" s="89" t="str">
        <f t="array" ref="Q55">IF(A55="","",IF( C55="","NA",IF(M55&gt;0,   IF(MIN(IF(B:B=A55,F:F))&lt;=L55,  IF(MIN(IF(B:B=A55,F:F)) &gt;= F55,   MIN(IF(B:B=A55,F:F)), F55),L55),"")))</f>
        <v/>
      </c>
      <c r="R55" s="99" t="str">
        <f t="shared" si="15"/>
        <v>NA</v>
      </c>
      <c r="S55" s="99" t="str">
        <f t="shared" si="16"/>
        <v>NA</v>
      </c>
      <c r="T55" s="89" t="str">
        <f t="shared" si="17"/>
        <v/>
      </c>
      <c r="U55" s="89" t="str">
        <f t="shared" si="18"/>
        <v/>
      </c>
      <c r="V55" s="89" t="str">
        <f t="shared" si="19"/>
        <v/>
      </c>
      <c r="W55" s="89">
        <f t="shared" si="9"/>
        <v>36.25</v>
      </c>
      <c r="X55" s="89">
        <f t="shared" si="10"/>
        <v>69.75</v>
      </c>
      <c r="Y55" s="131" t="str">
        <f t="shared" si="20"/>
        <v/>
      </c>
      <c r="Z55" s="131">
        <f t="shared" si="11"/>
        <v>1</v>
      </c>
    </row>
    <row r="56" spans="1:31">
      <c r="A56" s="151">
        <v>32</v>
      </c>
      <c r="B56" s="152">
        <v>14</v>
      </c>
      <c r="C56" s="153" t="b">
        <v>0</v>
      </c>
      <c r="D56" s="154">
        <v>42661</v>
      </c>
      <c r="E56" s="155">
        <v>0.3923611111111111</v>
      </c>
      <c r="F56" s="156">
        <f t="shared" si="12"/>
        <v>33.416666666666664</v>
      </c>
      <c r="G56" s="157">
        <v>42661</v>
      </c>
      <c r="H56" s="158">
        <v>0.51666666666666672</v>
      </c>
      <c r="I56" s="156">
        <f>(G56-$AB$16)*24+24*(H56-$AB$17)</f>
        <v>36.400000000000006</v>
      </c>
      <c r="J56" s="157">
        <v>42661</v>
      </c>
      <c r="K56" s="158">
        <v>0.54513888888888895</v>
      </c>
      <c r="L56" s="156">
        <f>(J56-$AB$16)*24+24*(K56-$AB$17)</f>
        <v>37.083333333333336</v>
      </c>
      <c r="M56" s="159">
        <f t="shared" si="13"/>
        <v>4</v>
      </c>
      <c r="N56" s="160">
        <f t="shared" si="14"/>
        <v>4</v>
      </c>
      <c r="O56" s="95"/>
      <c r="P56" s="135">
        <f t="array" ref="P56">IF(A56="","",IF( C56="","NA",IF(M56&gt;0,   IF(MIN(IF(B:B=A56,F:F))&lt;=L56,  IF(MIN(IF(B:B=A56,F:F)) &gt;= F56,   MIN(IF(B:B=A56,F:F)), "Onward infection before infected"),"Onward infection after recovered"),"")))</f>
        <v>36.333333333333336</v>
      </c>
      <c r="Q56" s="89">
        <f t="array" ref="Q56">IF(A56="","",IF( C56="","NA",IF(M56&gt;0,   IF(MIN(IF(B:B=A56,F:F))&lt;=L56,  IF(MIN(IF(B:B=A56,F:F)) &gt;= F56,   MIN(IF(B:B=A56,F:F)), F56),L56),"")))</f>
        <v>36.333333333333336</v>
      </c>
      <c r="R56" s="99">
        <f t="shared" si="15"/>
        <v>1</v>
      </c>
      <c r="S56" s="99">
        <f t="shared" si="16"/>
        <v>1</v>
      </c>
      <c r="T56" s="89">
        <f t="shared" si="17"/>
        <v>2.9166666666666714</v>
      </c>
      <c r="U56" s="89">
        <f t="shared" si="18"/>
        <v>2.9833333333333414</v>
      </c>
      <c r="V56" s="89">
        <f t="shared" si="19"/>
        <v>0.75</v>
      </c>
      <c r="W56" s="89">
        <f t="shared" si="9"/>
        <v>15.083333333333332</v>
      </c>
      <c r="X56" s="89">
        <f t="shared" si="10"/>
        <v>18.333333333333332</v>
      </c>
      <c r="Y56" s="131">
        <f t="shared" si="20"/>
        <v>0</v>
      </c>
      <c r="Z56" s="131">
        <f t="shared" si="11"/>
        <v>1</v>
      </c>
      <c r="AD56" s="7"/>
      <c r="AE56" s="7"/>
    </row>
    <row r="57" spans="1:31">
      <c r="A57" s="164"/>
      <c r="B57" s="165">
        <v>5</v>
      </c>
      <c r="C57" s="166" t="b">
        <v>1</v>
      </c>
      <c r="D57" s="167">
        <v>42661</v>
      </c>
      <c r="E57" s="168">
        <v>0.39374999999999999</v>
      </c>
      <c r="F57" s="169">
        <f t="shared" si="12"/>
        <v>33.450000000000003</v>
      </c>
      <c r="G57" s="170"/>
      <c r="H57" s="172"/>
      <c r="I57" s="169"/>
      <c r="J57" s="170"/>
      <c r="K57" s="172"/>
      <c r="L57" s="169"/>
      <c r="M57" s="175" t="str">
        <f t="shared" si="13"/>
        <v/>
      </c>
      <c r="N57" s="176" t="str">
        <f t="shared" si="14"/>
        <v/>
      </c>
      <c r="O57" s="95"/>
      <c r="P57" s="135" t="str">
        <f t="array" ref="P57">IF(A57="","",IF( C57="","NA",IF(M57&gt;0,   IF(MIN(IF(B:B=A57,F:F))&lt;=L57,  IF(MIN(IF(B:B=A57,F:F)) &gt;= F57,   MIN(IF(B:B=A57,F:F)), "Onward infection before infected"),"Onward infection after recovered"),"")))</f>
        <v/>
      </c>
      <c r="Q57" s="89" t="str">
        <f t="array" ref="Q57">IF(A57="","",IF( C57="","NA",IF(M57&gt;0,   IF(MIN(IF(B:B=A57,F:F))&lt;=L57,  IF(MIN(IF(B:B=A57,F:F)) &gt;= F57,   MIN(IF(B:B=A57,F:F)), F57),L57),"")))</f>
        <v/>
      </c>
      <c r="R57" s="99" t="str">
        <f t="shared" si="15"/>
        <v>NA</v>
      </c>
      <c r="S57" s="99" t="str">
        <f t="shared" si="16"/>
        <v>NA</v>
      </c>
      <c r="T57" s="89" t="str">
        <f t="shared" si="17"/>
        <v/>
      </c>
      <c r="U57" s="89" t="str">
        <f t="shared" si="18"/>
        <v/>
      </c>
      <c r="V57" s="89" t="str">
        <f t="shared" si="19"/>
        <v/>
      </c>
      <c r="W57" s="89">
        <f t="shared" si="9"/>
        <v>13.883333333333333</v>
      </c>
      <c r="X57" s="89">
        <f t="shared" si="10"/>
        <v>19.56666666666667</v>
      </c>
      <c r="Y57" s="131" t="str">
        <f t="shared" si="20"/>
        <v/>
      </c>
      <c r="Z57" s="131">
        <f t="shared" si="11"/>
        <v>1</v>
      </c>
      <c r="AD57" s="29"/>
      <c r="AE57" s="25"/>
    </row>
    <row r="58" spans="1:31">
      <c r="A58" s="164"/>
      <c r="B58" s="165">
        <v>31</v>
      </c>
      <c r="C58" s="166" t="b">
        <v>1</v>
      </c>
      <c r="D58" s="167">
        <v>42661</v>
      </c>
      <c r="E58" s="168">
        <v>0.50694444444444442</v>
      </c>
      <c r="F58" s="169">
        <f t="shared" si="12"/>
        <v>36.166666666666664</v>
      </c>
      <c r="G58" s="170"/>
      <c r="H58" s="172"/>
      <c r="I58" s="169"/>
      <c r="J58" s="170"/>
      <c r="K58" s="172"/>
      <c r="L58" s="169"/>
      <c r="M58" s="175" t="str">
        <f t="shared" si="13"/>
        <v/>
      </c>
      <c r="N58" s="176" t="str">
        <f t="shared" si="14"/>
        <v/>
      </c>
      <c r="O58" s="95"/>
      <c r="P58" s="135" t="str">
        <f t="array" ref="P58">IF(A58="","",IF( C58="","NA",IF(M58&gt;0,   IF(MIN(IF(B:B=A58,F:F))&lt;=L58,  IF(MIN(IF(B:B=A58,F:F)) &gt;= F58,   MIN(IF(B:B=A58,F:F)), "Onward infection before infected"),"Onward infection after recovered"),"")))</f>
        <v/>
      </c>
      <c r="Q58" s="89" t="str">
        <f t="array" ref="Q58">IF(A58="","",IF( C58="","NA",IF(M58&gt;0,   IF(MIN(IF(B:B=A58,F:F))&lt;=L58,  IF(MIN(IF(B:B=A58,F:F)) &gt;= F58,   MIN(IF(B:B=A58,F:F)), F58),L58),"")))</f>
        <v/>
      </c>
      <c r="R58" s="99" t="str">
        <f t="shared" si="15"/>
        <v>NA</v>
      </c>
      <c r="S58" s="99" t="str">
        <f t="shared" si="16"/>
        <v>NA</v>
      </c>
      <c r="T58" s="89" t="str">
        <f t="shared" si="17"/>
        <v/>
      </c>
      <c r="U58" s="89" t="str">
        <f t="shared" si="18"/>
        <v/>
      </c>
      <c r="V58" s="89" t="str">
        <f t="shared" si="19"/>
        <v/>
      </c>
      <c r="W58" s="89">
        <f t="shared" si="9"/>
        <v>33.416666666666664</v>
      </c>
      <c r="X58" s="89">
        <f t="shared" si="10"/>
        <v>2.75</v>
      </c>
      <c r="Y58" s="131" t="str">
        <f t="shared" si="20"/>
        <v/>
      </c>
      <c r="Z58" s="131">
        <f t="shared" si="11"/>
        <v>1</v>
      </c>
      <c r="AD58" s="25"/>
      <c r="AE58" s="19"/>
    </row>
    <row r="59" spans="1:31">
      <c r="A59" s="164"/>
      <c r="B59" s="165">
        <v>66</v>
      </c>
      <c r="C59" s="166" t="b">
        <v>1</v>
      </c>
      <c r="D59" s="167">
        <v>42664</v>
      </c>
      <c r="E59" s="168">
        <v>0.38541666666666669</v>
      </c>
      <c r="F59" s="169">
        <f t="shared" si="12"/>
        <v>105.25</v>
      </c>
      <c r="G59" s="170"/>
      <c r="H59" s="172"/>
      <c r="I59" s="169"/>
      <c r="J59" s="170"/>
      <c r="K59" s="172"/>
      <c r="L59" s="169"/>
      <c r="M59" s="175" t="str">
        <f t="shared" si="13"/>
        <v/>
      </c>
      <c r="N59" s="176" t="str">
        <f t="shared" si="14"/>
        <v/>
      </c>
      <c r="O59" s="95"/>
      <c r="P59" s="135" t="str">
        <f t="array" ref="P59">IF(A59="","",IF( C59="","NA",IF(M59&gt;0,   IF(MIN(IF(B:B=A59,F:F))&lt;=L59,  IF(MIN(IF(B:B=A59,F:F)) &gt;= F59,   MIN(IF(B:B=A59,F:F)), "Onward infection before infected"),"Onward infection after recovered"),"")))</f>
        <v/>
      </c>
      <c r="Q59" s="89" t="str">
        <f t="array" ref="Q59">IF(A59="","",IF( C59="","NA",IF(M59&gt;0,   IF(MIN(IF(B:B=A59,F:F))&lt;=L59,  IF(MIN(IF(B:B=A59,F:F)) &gt;= F59,   MIN(IF(B:B=A59,F:F)), F59),L59),"")))</f>
        <v/>
      </c>
      <c r="R59" s="99" t="str">
        <f t="shared" si="15"/>
        <v>NA</v>
      </c>
      <c r="S59" s="99" t="str">
        <f t="shared" si="16"/>
        <v>NA</v>
      </c>
      <c r="T59" s="89" t="str">
        <f t="shared" si="17"/>
        <v/>
      </c>
      <c r="U59" s="89" t="str">
        <f t="shared" si="18"/>
        <v/>
      </c>
      <c r="V59" s="89" t="str">
        <f t="shared" si="19"/>
        <v/>
      </c>
      <c r="W59" s="89">
        <f t="shared" si="9"/>
        <v>85.466666666666669</v>
      </c>
      <c r="X59" s="89">
        <f t="shared" si="10"/>
        <v>19.783333333333331</v>
      </c>
      <c r="Y59" s="131" t="str">
        <f t="shared" si="20"/>
        <v/>
      </c>
      <c r="Z59" s="131">
        <f t="shared" si="11"/>
        <v>0</v>
      </c>
    </row>
    <row r="60" spans="1:31">
      <c r="A60" s="164"/>
      <c r="B60" s="165">
        <v>36</v>
      </c>
      <c r="C60" s="166" t="b">
        <v>1</v>
      </c>
      <c r="D60" s="167">
        <v>42664</v>
      </c>
      <c r="E60" s="168">
        <v>0.41666666666666669</v>
      </c>
      <c r="F60" s="169">
        <f t="shared" si="12"/>
        <v>106</v>
      </c>
      <c r="G60" s="170"/>
      <c r="H60" s="172"/>
      <c r="I60" s="169"/>
      <c r="J60" s="170"/>
      <c r="K60" s="172"/>
      <c r="L60" s="169"/>
      <c r="M60" s="175" t="str">
        <f t="shared" si="13"/>
        <v/>
      </c>
      <c r="N60" s="176" t="str">
        <f t="shared" si="14"/>
        <v/>
      </c>
      <c r="O60" s="95"/>
      <c r="P60" s="135" t="str">
        <f t="array" ref="P60">IF(A60="","",IF( C60="","NA",IF(M60&gt;0,   IF(MIN(IF(B:B=A60,F:F))&lt;=L60,  IF(MIN(IF(B:B=A60,F:F)) &gt;= F60,   MIN(IF(B:B=A60,F:F)), "Onward infection before infected"),"Onward infection after recovered"),"")))</f>
        <v/>
      </c>
      <c r="Q60" s="89" t="str">
        <f t="array" ref="Q60">IF(A60="","",IF( C60="","NA",IF(M60&gt;0,   IF(MIN(IF(B:B=A60,F:F))&lt;=L60,  IF(MIN(IF(B:B=A60,F:F)) &gt;= F60,   MIN(IF(B:B=A60,F:F)), F60),L60),"")))</f>
        <v/>
      </c>
      <c r="R60" s="99" t="str">
        <f t="shared" si="15"/>
        <v>NA</v>
      </c>
      <c r="S60" s="99" t="str">
        <f t="shared" si="16"/>
        <v>NA</v>
      </c>
      <c r="T60" s="89" t="str">
        <f t="shared" si="17"/>
        <v/>
      </c>
      <c r="U60" s="89" t="str">
        <f t="shared" si="18"/>
        <v/>
      </c>
      <c r="V60" s="89" t="str">
        <f t="shared" si="19"/>
        <v/>
      </c>
      <c r="W60" s="89">
        <f t="shared" si="9"/>
        <v>36.25</v>
      </c>
      <c r="X60" s="89">
        <f t="shared" si="10"/>
        <v>69.75</v>
      </c>
      <c r="Y60" s="131" t="str">
        <f t="shared" si="20"/>
        <v/>
      </c>
      <c r="Z60" s="131">
        <f t="shared" si="11"/>
        <v>1</v>
      </c>
    </row>
    <row r="61" spans="1:31" s="20" customFormat="1">
      <c r="A61" s="151">
        <v>33</v>
      </c>
      <c r="B61" s="152">
        <v>18</v>
      </c>
      <c r="C61" s="153" t="b">
        <v>0</v>
      </c>
      <c r="D61" s="154">
        <v>42661</v>
      </c>
      <c r="E61" s="155">
        <v>0.4201388888888889</v>
      </c>
      <c r="F61" s="156">
        <f t="shared" si="12"/>
        <v>34.083333333333336</v>
      </c>
      <c r="G61" s="157">
        <v>42662</v>
      </c>
      <c r="H61" s="158">
        <v>0.75</v>
      </c>
      <c r="I61" s="156">
        <f>(G61-$AB$16)*24+24*(H61-$AB$17)</f>
        <v>66</v>
      </c>
      <c r="J61" s="157">
        <v>42663</v>
      </c>
      <c r="K61" s="158">
        <v>0.73472222222222217</v>
      </c>
      <c r="L61" s="156">
        <f>(J61-$AB$16)*24+24*(K61-$AB$17)</f>
        <v>89.633333333333326</v>
      </c>
      <c r="M61" s="159">
        <f t="shared" si="13"/>
        <v>2</v>
      </c>
      <c r="N61" s="160">
        <f t="shared" si="14"/>
        <v>0</v>
      </c>
      <c r="O61" s="95"/>
      <c r="P61" s="135">
        <f t="array" ref="P61">IF(A61="","",IF( C61="","NA",IF(M61&gt;0,   IF(MIN(IF(B:B=A61,F:F))&lt;=L61,  IF(MIN(IF(B:B=A61,F:F)) &gt;= F61,   MIN(IF(B:B=A61,F:F)), "Onward infection before infected"),"Onward infection after recovered"),"")))</f>
        <v>84.866666666666674</v>
      </c>
      <c r="Q61" s="89">
        <f t="array" ref="Q61">IF(A61="","",IF( C61="","NA",IF(M61&gt;0,   IF(MIN(IF(B:B=A61,F:F))&lt;=L61,  IF(MIN(IF(B:B=A61,F:F)) &gt;= F61,   MIN(IF(B:B=A61,F:F)), F61),L61),"")))</f>
        <v>84.866666666666674</v>
      </c>
      <c r="R61" s="99">
        <f t="shared" si="15"/>
        <v>1</v>
      </c>
      <c r="S61" s="99">
        <f t="shared" si="16"/>
        <v>1</v>
      </c>
      <c r="T61" s="89">
        <f t="shared" si="17"/>
        <v>50.783333333333339</v>
      </c>
      <c r="U61" s="89">
        <f t="shared" si="18"/>
        <v>31.916666666666664</v>
      </c>
      <c r="V61" s="89">
        <f t="shared" si="19"/>
        <v>4.7666666666666515</v>
      </c>
      <c r="W61" s="89">
        <f t="shared" si="9"/>
        <v>16.25</v>
      </c>
      <c r="X61" s="89">
        <f t="shared" si="10"/>
        <v>17.833333333333336</v>
      </c>
      <c r="Y61" s="131">
        <f t="shared" si="20"/>
        <v>2</v>
      </c>
      <c r="Z61" s="131">
        <f t="shared" si="11"/>
        <v>1</v>
      </c>
      <c r="AD61" s="19"/>
      <c r="AE61" s="19"/>
    </row>
    <row r="62" spans="1:31" s="20" customFormat="1">
      <c r="A62" s="151">
        <v>34</v>
      </c>
      <c r="B62" s="152">
        <v>25</v>
      </c>
      <c r="C62" s="153" t="b">
        <v>0</v>
      </c>
      <c r="D62" s="154">
        <v>42661</v>
      </c>
      <c r="E62" s="155">
        <v>0.4201388888888889</v>
      </c>
      <c r="F62" s="156">
        <f t="shared" si="12"/>
        <v>34.083333333333336</v>
      </c>
      <c r="G62" s="157">
        <v>42661</v>
      </c>
      <c r="H62" s="158">
        <v>0.51041666666666663</v>
      </c>
      <c r="I62" s="156">
        <f>(G62-$AB$16)*24+24*(H62-$AB$17)</f>
        <v>36.25</v>
      </c>
      <c r="J62" s="202">
        <v>42661</v>
      </c>
      <c r="K62" s="203">
        <v>0.5131944444444444</v>
      </c>
      <c r="L62" s="204">
        <f>(J62-$AB$16)*24+24*(K62-$AB$17)</f>
        <v>36.316666666666663</v>
      </c>
      <c r="M62" s="159">
        <f t="shared" si="13"/>
        <v>1</v>
      </c>
      <c r="N62" s="160">
        <f t="shared" si="14"/>
        <v>1</v>
      </c>
      <c r="O62" s="95"/>
      <c r="P62" s="135">
        <f t="array" ref="P62">IF(A62="","",IF( C62="","NA",IF(M62&gt;0,   IF(MIN(IF(B:B=A62,F:F))&lt;=L62,  IF(MIN(IF(B:B=A62,F:F)) &gt;= F62,   MIN(IF(B:B=A62,F:F)), "Onward infection before infected"),"Onward infection after recovered"),"")))</f>
        <v>36.316666666666663</v>
      </c>
      <c r="Q62" s="89">
        <f t="array" ref="Q62">IF(A62="","",IF( C62="","NA",IF(M62&gt;0,   IF(MIN(IF(B:B=A62,F:F))&lt;=L62,  IF(MIN(IF(B:B=A62,F:F)) &gt;= F62,   MIN(IF(B:B=A62,F:F)), F62),L62),"")))</f>
        <v>36.316666666666663</v>
      </c>
      <c r="R62" s="99">
        <f t="shared" si="15"/>
        <v>1</v>
      </c>
      <c r="S62" s="99">
        <f t="shared" si="16"/>
        <v>1</v>
      </c>
      <c r="T62" s="89">
        <f t="shared" si="17"/>
        <v>2.2333333333333272</v>
      </c>
      <c r="U62" s="89">
        <f t="shared" si="18"/>
        <v>2.1666666666666643</v>
      </c>
      <c r="V62" s="89">
        <f t="shared" si="19"/>
        <v>0</v>
      </c>
      <c r="W62" s="89">
        <f t="shared" si="9"/>
        <v>17.666666666666668</v>
      </c>
      <c r="X62" s="89">
        <f t="shared" si="10"/>
        <v>16.416666666666668</v>
      </c>
      <c r="Y62" s="131">
        <f t="shared" si="20"/>
        <v>0</v>
      </c>
      <c r="Z62" s="131">
        <f t="shared" si="11"/>
        <v>1</v>
      </c>
      <c r="AD62" s="25"/>
      <c r="AE62" s="25"/>
    </row>
    <row r="63" spans="1:31">
      <c r="A63" s="164"/>
      <c r="B63" s="165">
        <v>9</v>
      </c>
      <c r="C63" s="166" t="b">
        <v>1</v>
      </c>
      <c r="D63" s="167">
        <v>42661</v>
      </c>
      <c r="E63" s="168">
        <v>0.55208333333333337</v>
      </c>
      <c r="F63" s="169">
        <f t="shared" si="12"/>
        <v>37.25</v>
      </c>
      <c r="G63" s="170"/>
      <c r="H63" s="172"/>
      <c r="I63" s="169"/>
      <c r="J63" s="170"/>
      <c r="K63" s="172"/>
      <c r="L63" s="169"/>
      <c r="M63" s="175" t="str">
        <f t="shared" si="13"/>
        <v/>
      </c>
      <c r="N63" s="176" t="str">
        <f t="shared" si="14"/>
        <v/>
      </c>
      <c r="O63" s="95"/>
      <c r="P63" s="135" t="str">
        <f t="array" ref="P63">IF(A63="","",IF( C63="","NA",IF(M63&gt;0,   IF(MIN(IF(B:B=A63,F:F))&lt;=L63,  IF(MIN(IF(B:B=A63,F:F)) &gt;= F63,   MIN(IF(B:B=A63,F:F)), "Onward infection before infected"),"Onward infection after recovered"),"")))</f>
        <v/>
      </c>
      <c r="Q63" s="89" t="str">
        <f t="array" ref="Q63">IF(A63="","",IF( C63="","NA",IF(M63&gt;0,   IF(MIN(IF(B:B=A63,F:F))&lt;=L63,  IF(MIN(IF(B:B=A63,F:F)) &gt;= F63,   MIN(IF(B:B=A63,F:F)), F63),L63),"")))</f>
        <v/>
      </c>
      <c r="R63" s="99" t="str">
        <f t="shared" si="15"/>
        <v>NA</v>
      </c>
      <c r="S63" s="99" t="str">
        <f t="shared" si="16"/>
        <v>NA</v>
      </c>
      <c r="T63" s="89" t="str">
        <f t="shared" si="17"/>
        <v/>
      </c>
      <c r="U63" s="89" t="str">
        <f t="shared" si="18"/>
        <v/>
      </c>
      <c r="V63" s="89" t="str">
        <f t="shared" si="19"/>
        <v/>
      </c>
      <c r="W63" s="89">
        <f t="shared" si="9"/>
        <v>14</v>
      </c>
      <c r="X63" s="89">
        <f t="shared" si="10"/>
        <v>23.25</v>
      </c>
      <c r="Y63" s="131" t="str">
        <f t="shared" si="20"/>
        <v/>
      </c>
      <c r="Z63" s="131">
        <f t="shared" si="11"/>
        <v>1</v>
      </c>
      <c r="AD63" s="25"/>
      <c r="AE63" s="19"/>
    </row>
    <row r="64" spans="1:31" s="20" customFormat="1">
      <c r="A64" s="164"/>
      <c r="B64" s="201">
        <v>43</v>
      </c>
      <c r="C64" s="166" t="b">
        <v>1</v>
      </c>
      <c r="D64" s="167">
        <v>42661</v>
      </c>
      <c r="E64" s="168">
        <v>0.57638888888888895</v>
      </c>
      <c r="F64" s="169">
        <f t="shared" si="12"/>
        <v>37.833333333333336</v>
      </c>
      <c r="G64" s="170"/>
      <c r="H64" s="172"/>
      <c r="I64" s="169"/>
      <c r="J64" s="170"/>
      <c r="K64" s="172"/>
      <c r="L64" s="169"/>
      <c r="M64" s="175" t="str">
        <f t="shared" si="13"/>
        <v/>
      </c>
      <c r="N64" s="176" t="str">
        <f t="shared" si="14"/>
        <v/>
      </c>
      <c r="O64" s="95"/>
      <c r="P64" s="135" t="str">
        <f t="array" ref="P64">IF(A64="","",IF( C64="","NA",IF(M64&gt;0,   IF(MIN(IF(B:B=A64,F:F))&lt;=L64,  IF(MIN(IF(B:B=A64,F:F)) &gt;= F64,   MIN(IF(B:B=A64,F:F)), "Onward infection before infected"),"Onward infection after recovered"),"")))</f>
        <v/>
      </c>
      <c r="Q64" s="89" t="str">
        <f t="array" ref="Q64">IF(A64="","",IF( C64="","NA",IF(M64&gt;0,   IF(MIN(IF(B:B=A64,F:F))&lt;=L64,  IF(MIN(IF(B:B=A64,F:F)) &gt;= F64,   MIN(IF(B:B=A64,F:F)), F64),L64),"")))</f>
        <v/>
      </c>
      <c r="R64" s="99" t="str">
        <f t="shared" si="15"/>
        <v>NA</v>
      </c>
      <c r="S64" s="99" t="str">
        <f t="shared" si="16"/>
        <v>NA</v>
      </c>
      <c r="T64" s="89" t="str">
        <f t="shared" si="17"/>
        <v/>
      </c>
      <c r="U64" s="89" t="str">
        <f t="shared" si="18"/>
        <v/>
      </c>
      <c r="V64" s="89" t="str">
        <f t="shared" si="19"/>
        <v/>
      </c>
      <c r="W64" s="89">
        <f t="shared" si="9"/>
        <v>36.833333333333329</v>
      </c>
      <c r="X64" s="89">
        <f t="shared" si="10"/>
        <v>1.0000000000000071</v>
      </c>
      <c r="Y64" s="131" t="str">
        <f t="shared" si="20"/>
        <v/>
      </c>
      <c r="Z64" s="131">
        <f t="shared" si="11"/>
        <v>1</v>
      </c>
      <c r="AD64" s="25"/>
      <c r="AE64" s="19"/>
    </row>
    <row r="65" spans="1:31">
      <c r="A65" s="151">
        <v>35</v>
      </c>
      <c r="B65" s="201">
        <v>26</v>
      </c>
      <c r="C65" s="153" t="b">
        <v>0</v>
      </c>
      <c r="D65" s="154">
        <v>42661</v>
      </c>
      <c r="E65" s="155">
        <v>0.50624999999999998</v>
      </c>
      <c r="F65" s="156">
        <f t="shared" si="12"/>
        <v>36.15</v>
      </c>
      <c r="G65" s="202"/>
      <c r="H65" s="203"/>
      <c r="I65" s="204"/>
      <c r="J65" s="157">
        <v>42661</v>
      </c>
      <c r="K65" s="158">
        <v>0.67013888888888884</v>
      </c>
      <c r="L65" s="156">
        <f>(J65-$AB$16)*24+24*(K65-$AB$17)</f>
        <v>40.083333333333329</v>
      </c>
      <c r="M65" s="159">
        <f t="shared" si="13"/>
        <v>2</v>
      </c>
      <c r="N65" s="160">
        <f t="shared" si="14"/>
        <v>0</v>
      </c>
      <c r="O65" s="95"/>
      <c r="P65" s="135">
        <f t="array" ref="P65">IF(A65="","",IF( C65="","NA",IF(M65&gt;0,   IF(MIN(IF(B:B=A65,F:F))&lt;=L65,  IF(MIN(IF(B:B=A65,F:F)) &gt;= F65,   MIN(IF(B:B=A65,F:F)), "Onward infection before infected"),"Onward infection after recovered"),"")))</f>
        <v>39.866666666666667</v>
      </c>
      <c r="Q65" s="89">
        <f t="array" ref="Q65">IF(A65="","",IF( C65="","NA",IF(M65&gt;0,   IF(MIN(IF(B:B=A65,F:F))&lt;=L65,  IF(MIN(IF(B:B=A65,F:F)) &gt;= F65,   MIN(IF(B:B=A65,F:F)), F65),L65),"")))</f>
        <v>39.866666666666667</v>
      </c>
      <c r="R65" s="99">
        <f t="shared" si="15"/>
        <v>1</v>
      </c>
      <c r="S65" s="99">
        <f t="shared" si="16"/>
        <v>0</v>
      </c>
      <c r="T65" s="89">
        <f t="shared" si="17"/>
        <v>3.7166666666666686</v>
      </c>
      <c r="U65" s="89" t="str">
        <f t="shared" si="18"/>
        <v/>
      </c>
      <c r="V65" s="89">
        <f t="shared" si="19"/>
        <v>0.21666666666666146</v>
      </c>
      <c r="W65" s="89">
        <f t="shared" si="9"/>
        <v>18.416666666666668</v>
      </c>
      <c r="X65" s="89">
        <f t="shared" si="10"/>
        <v>17.733333333333331</v>
      </c>
      <c r="Y65" s="131">
        <f t="shared" si="20"/>
        <v>2</v>
      </c>
      <c r="Z65" s="131">
        <f t="shared" si="11"/>
        <v>1</v>
      </c>
      <c r="AD65" s="25"/>
      <c r="AE65" s="19"/>
    </row>
    <row r="66" spans="1:31" s="20" customFormat="1">
      <c r="A66" s="151">
        <v>36</v>
      </c>
      <c r="B66" s="152">
        <v>31</v>
      </c>
      <c r="C66" s="153" t="b">
        <v>0</v>
      </c>
      <c r="D66" s="154">
        <v>42661</v>
      </c>
      <c r="E66" s="155">
        <v>0.51041666666666663</v>
      </c>
      <c r="F66" s="156">
        <f t="shared" si="12"/>
        <v>36.25</v>
      </c>
      <c r="G66" s="202"/>
      <c r="H66" s="203"/>
      <c r="I66" s="204"/>
      <c r="J66" s="157">
        <v>42664</v>
      </c>
      <c r="K66" s="158">
        <v>0.41666666666666669</v>
      </c>
      <c r="L66" s="156">
        <f>(J66-$AB$16)*24+24*(K66-$AB$17)</f>
        <v>106</v>
      </c>
      <c r="M66" s="159">
        <f t="shared" si="13"/>
        <v>4</v>
      </c>
      <c r="N66" s="160">
        <f t="shared" si="14"/>
        <v>0</v>
      </c>
      <c r="O66" s="95"/>
      <c r="P66" s="135">
        <f t="array" ref="P66">IF(A66="","",IF( C66="","NA",IF(M66&gt;0,   IF(MIN(IF(B:B=A66,F:F))&lt;=L66,  IF(MIN(IF(B:B=A66,F:F)) &gt;= F66,   MIN(IF(B:B=A66,F:F)), "Onward infection before infected"),"Onward infection after recovered"),"")))</f>
        <v>106</v>
      </c>
      <c r="Q66" s="89">
        <f t="array" ref="Q66">IF(A66="","",IF( C66="","NA",IF(M66&gt;0,   IF(MIN(IF(B:B=A66,F:F))&lt;=L66,  IF(MIN(IF(B:B=A66,F:F)) &gt;= F66,   MIN(IF(B:B=A66,F:F)), F66),L66),"")))</f>
        <v>106</v>
      </c>
      <c r="R66" s="99">
        <f t="shared" si="15"/>
        <v>1</v>
      </c>
      <c r="S66" s="99">
        <f t="shared" si="16"/>
        <v>0</v>
      </c>
      <c r="T66" s="89">
        <f t="shared" si="17"/>
        <v>69.75</v>
      </c>
      <c r="U66" s="89" t="str">
        <f t="shared" si="18"/>
        <v/>
      </c>
      <c r="V66" s="89">
        <f t="shared" si="19"/>
        <v>0</v>
      </c>
      <c r="W66" s="89">
        <f t="shared" si="9"/>
        <v>33.416666666666664</v>
      </c>
      <c r="X66" s="89">
        <f t="shared" si="10"/>
        <v>2.8333333333333357</v>
      </c>
      <c r="Y66" s="131">
        <f t="shared" si="20"/>
        <v>4</v>
      </c>
      <c r="Z66" s="131">
        <f t="shared" si="11"/>
        <v>1</v>
      </c>
      <c r="AD66" s="8"/>
      <c r="AE66" s="8"/>
    </row>
    <row r="67" spans="1:31">
      <c r="A67" s="164"/>
      <c r="B67" s="165">
        <v>66</v>
      </c>
      <c r="C67" s="166" t="b">
        <v>1</v>
      </c>
      <c r="D67" s="167">
        <v>42664</v>
      </c>
      <c r="E67" s="168">
        <v>0.38541666666666669</v>
      </c>
      <c r="F67" s="169">
        <f t="shared" ref="F67:F98" si="21">(D67-$AB$16)*24+24*(E67-$AB$17)</f>
        <v>105.25</v>
      </c>
      <c r="G67" s="170"/>
      <c r="H67" s="172"/>
      <c r="I67" s="169"/>
      <c r="J67" s="170"/>
      <c r="K67" s="172"/>
      <c r="L67" s="169"/>
      <c r="M67" s="175" t="str">
        <f t="shared" ref="M67:M98" si="22">IF(A67="","",COUNTIFS($B:$B,A67,$F:$F,"&gt;"&amp;F67))</f>
        <v/>
      </c>
      <c r="N67" s="176" t="str">
        <f t="shared" ref="N67:N98" si="23">IF(A67="","",COUNTIFS($B:$B,A67,$F:$F,"&gt;"&amp;F67,$C:$C,"FALSE"))</f>
        <v/>
      </c>
      <c r="O67" s="95"/>
      <c r="P67" s="135" t="str">
        <f t="array" ref="P67">IF(A67="","",IF( C67="","NA",IF(M67&gt;0,   IF(MIN(IF(B:B=A67,F:F))&lt;=L67,  IF(MIN(IF(B:B=A67,F:F)) &gt;= F67,   MIN(IF(B:B=A67,F:F)), "Onward infection before infected"),"Onward infection after recovered"),"")))</f>
        <v/>
      </c>
      <c r="Q67" s="89" t="str">
        <f t="array" ref="Q67">IF(A67="","",IF( C67="","NA",IF(M67&gt;0,   IF(MIN(IF(B:B=A67,F:F))&lt;=L67,  IF(MIN(IF(B:B=A67,F:F)) &gt;= F67,   MIN(IF(B:B=A67,F:F)), F67),L67),"")))</f>
        <v/>
      </c>
      <c r="R67" s="99" t="str">
        <f t="shared" ref="R67:R98" si="24">IF(A67="","NA",IF(C67="",0,IF(C67,0,1)))</f>
        <v>NA</v>
      </c>
      <c r="S67" s="99" t="str">
        <f t="shared" ref="S67:S98" si="25">IF(A67="","NA",IF(I67="",0,1))</f>
        <v>NA</v>
      </c>
      <c r="T67" s="89" t="str">
        <f t="shared" ref="T67:T98" si="26">IF(C67&lt;&gt;"",IF(A67="","",IF(M67&gt;0,IF(Q67&lt;&gt;"Error",Q67-F67,""),"")),"NA")</f>
        <v/>
      </c>
      <c r="U67" s="89" t="str">
        <f t="shared" ref="U67:U98" si="27">IF(C67&lt;&gt;"",IF(A67="","",IF(I67&lt;&gt;"",I67-F67,"")),"NA")</f>
        <v/>
      </c>
      <c r="V67" s="89" t="str">
        <f t="shared" ref="V67:V98" si="28">IF(C67&lt;&gt;"",IF(A67="","",IF(M67&gt;0,IF(Q67&lt;&gt;"Error",L67-Q67,""), L67-F67)),"NA")</f>
        <v/>
      </c>
      <c r="W67" s="89">
        <f t="shared" si="9"/>
        <v>85.466666666666669</v>
      </c>
      <c r="X67" s="89">
        <f t="shared" si="10"/>
        <v>19.783333333333331</v>
      </c>
      <c r="Y67" s="131" t="str">
        <f t="shared" ref="Y67:Y98" si="29">IF(F67&gt;0,IF(M67&lt;&gt;"",M67-N67,""),"NA")</f>
        <v/>
      </c>
      <c r="Z67" s="131">
        <f t="shared" si="11"/>
        <v>0</v>
      </c>
    </row>
    <row r="68" spans="1:31" s="20" customFormat="1">
      <c r="A68" s="151">
        <v>37</v>
      </c>
      <c r="B68" s="152">
        <v>34</v>
      </c>
      <c r="C68" s="153" t="b">
        <v>0</v>
      </c>
      <c r="D68" s="154">
        <v>42661</v>
      </c>
      <c r="E68" s="155">
        <v>0.5131944444444444</v>
      </c>
      <c r="F68" s="156">
        <f t="shared" si="21"/>
        <v>36.316666666666663</v>
      </c>
      <c r="G68" s="202"/>
      <c r="H68" s="203"/>
      <c r="I68" s="204"/>
      <c r="J68" s="202">
        <v>42664</v>
      </c>
      <c r="K68" s="203">
        <v>0.47916666666666669</v>
      </c>
      <c r="L68" s="204">
        <f>(J68-$AB$16)*24+24*(K68-$AB$17)</f>
        <v>107.5</v>
      </c>
      <c r="M68" s="181">
        <f t="shared" si="22"/>
        <v>1</v>
      </c>
      <c r="N68" s="182">
        <f t="shared" si="23"/>
        <v>1</v>
      </c>
      <c r="O68" s="94"/>
      <c r="P68" s="135">
        <f t="array" ref="P68">IF(A68="","",IF( C68="","NA",IF(M68&gt;0,   IF(MIN(IF(B:B=A68,F:F))&lt;=L68,  IF(MIN(IF(B:B=A68,F:F)) &gt;= F68,   MIN(IF(B:B=A68,F:F)), "Onward infection before infected"),"Onward infection after recovered"),"")))</f>
        <v>83.5</v>
      </c>
      <c r="Q68" s="89">
        <f t="array" ref="Q68">IF(A68="","",IF( C68="","NA",IF(M68&gt;0,   IF(MIN(IF(B:B=A68,F:F))&lt;=L68,  IF(MIN(IF(B:B=A68,F:F)) &gt;= F68,   MIN(IF(B:B=A68,F:F)), F68),L68),"")))</f>
        <v>83.5</v>
      </c>
      <c r="R68" s="99">
        <f t="shared" si="24"/>
        <v>1</v>
      </c>
      <c r="S68" s="99">
        <f t="shared" si="25"/>
        <v>0</v>
      </c>
      <c r="T68" s="89">
        <f t="shared" si="26"/>
        <v>47.183333333333337</v>
      </c>
      <c r="U68" s="89" t="str">
        <f t="shared" si="27"/>
        <v/>
      </c>
      <c r="V68" s="89">
        <f t="shared" si="28"/>
        <v>24</v>
      </c>
      <c r="W68" s="89">
        <f t="shared" ref="W68:W131" si="30">IF(B68="Seed","NA",IF(C68&lt;&gt;"",IF(B68&lt;&gt;"",IF(F68-INDEX(A:F,MATCH(B68,A:A,0),6)&gt;=0,INDEX(A:F,MATCH(B68,A:A,0),6),"Error"),"Missing parent ID"),"NA"))</f>
        <v>34.083333333333336</v>
      </c>
      <c r="X68" s="89">
        <f t="shared" ref="X68:X131" si="31">IF(W68="Error","Error",IF(W68 = "Missing parent ID","Missing parent ID",IF(W68&lt;&gt;"NA",F68-W68,"NA")))</f>
        <v>2.2333333333333272</v>
      </c>
      <c r="Y68" s="131">
        <f t="shared" si="29"/>
        <v>0</v>
      </c>
      <c r="Z68" s="131">
        <f t="shared" ref="Z68:Z131" si="32">IF(B68="Seed","NA",IF(B68="","NA",IF(INDEX(A:I,MATCH(B68,A:A,0),9) &gt; 0, IF(F68 &gt; INDEX(A:I,MATCH(B68,A:A,0),9),0,1),1)))</f>
        <v>0</v>
      </c>
    </row>
    <row r="69" spans="1:31">
      <c r="A69" s="164"/>
      <c r="B69" s="165">
        <v>19</v>
      </c>
      <c r="C69" s="166" t="b">
        <v>1</v>
      </c>
      <c r="D69" s="167">
        <v>42661</v>
      </c>
      <c r="E69" s="168">
        <v>0.55208333333333337</v>
      </c>
      <c r="F69" s="169">
        <f t="shared" si="21"/>
        <v>37.25</v>
      </c>
      <c r="G69" s="170"/>
      <c r="H69" s="172"/>
      <c r="I69" s="169"/>
      <c r="J69" s="170"/>
      <c r="K69" s="172"/>
      <c r="L69" s="169"/>
      <c r="M69" s="175" t="str">
        <f t="shared" si="22"/>
        <v/>
      </c>
      <c r="N69" s="176" t="str">
        <f t="shared" si="23"/>
        <v/>
      </c>
      <c r="O69" s="95"/>
      <c r="P69" s="135" t="str">
        <f t="array" ref="P69">IF(A69="","",IF( C69="","NA",IF(M69&gt;0,   IF(MIN(IF(B:B=A69,F:F))&lt;=L69,  IF(MIN(IF(B:B=A69,F:F)) &gt;= F69,   MIN(IF(B:B=A69,F:F)), "Onward infection before infected"),"Onward infection after recovered"),"")))</f>
        <v/>
      </c>
      <c r="Q69" s="89" t="str">
        <f t="array" ref="Q69">IF(A69="","",IF( C69="","NA",IF(M69&gt;0,   IF(MIN(IF(B:B=A69,F:F))&lt;=L69,  IF(MIN(IF(B:B=A69,F:F)) &gt;= F69,   MIN(IF(B:B=A69,F:F)), F69),L69),"")))</f>
        <v/>
      </c>
      <c r="R69" s="99" t="str">
        <f t="shared" si="24"/>
        <v>NA</v>
      </c>
      <c r="S69" s="99" t="str">
        <f t="shared" si="25"/>
        <v>NA</v>
      </c>
      <c r="T69" s="89" t="str">
        <f t="shared" si="26"/>
        <v/>
      </c>
      <c r="U69" s="89" t="str">
        <f t="shared" si="27"/>
        <v/>
      </c>
      <c r="V69" s="89" t="str">
        <f t="shared" si="28"/>
        <v/>
      </c>
      <c r="W69" s="89">
        <f t="shared" si="30"/>
        <v>16.316666666666666</v>
      </c>
      <c r="X69" s="89">
        <f t="shared" si="31"/>
        <v>20.933333333333334</v>
      </c>
      <c r="Y69" s="131" t="str">
        <f t="shared" si="29"/>
        <v/>
      </c>
      <c r="Z69" s="131">
        <f t="shared" si="32"/>
        <v>1</v>
      </c>
      <c r="AD69" s="25"/>
      <c r="AE69" s="25"/>
    </row>
    <row r="70" spans="1:31">
      <c r="A70" s="164"/>
      <c r="B70" s="165">
        <v>62</v>
      </c>
      <c r="C70" s="166" t="b">
        <v>1</v>
      </c>
      <c r="D70" s="167">
        <v>42663</v>
      </c>
      <c r="E70" s="168">
        <v>0.55972222222222223</v>
      </c>
      <c r="F70" s="169">
        <f t="shared" si="21"/>
        <v>85.433333333333337</v>
      </c>
      <c r="G70" s="170"/>
      <c r="H70" s="172"/>
      <c r="I70" s="169"/>
      <c r="J70" s="170"/>
      <c r="K70" s="172"/>
      <c r="L70" s="169"/>
      <c r="M70" s="175" t="str">
        <f t="shared" si="22"/>
        <v/>
      </c>
      <c r="N70" s="176" t="str">
        <f t="shared" si="23"/>
        <v/>
      </c>
      <c r="O70" s="95"/>
      <c r="P70" s="135" t="str">
        <f t="array" ref="P70">IF(A70="","",IF( C70="","NA",IF(M70&gt;0,   IF(MIN(IF(B:B=A70,F:F))&lt;=L70,  IF(MIN(IF(B:B=A70,F:F)) &gt;= F70,   MIN(IF(B:B=A70,F:F)), "Onward infection before infected"),"Onward infection after recovered"),"")))</f>
        <v/>
      </c>
      <c r="Q70" s="89" t="str">
        <f t="array" ref="Q70">IF(A70="","",IF( C70="","NA",IF(M70&gt;0,   IF(MIN(IF(B:B=A70,F:F))&lt;=L70,  IF(MIN(IF(B:B=A70,F:F)) &gt;= F70,   MIN(IF(B:B=A70,F:F)), F70),L70),"")))</f>
        <v/>
      </c>
      <c r="R70" s="99" t="str">
        <f t="shared" si="24"/>
        <v>NA</v>
      </c>
      <c r="S70" s="99" t="str">
        <f t="shared" si="25"/>
        <v>NA</v>
      </c>
      <c r="T70" s="89" t="str">
        <f t="shared" si="26"/>
        <v/>
      </c>
      <c r="U70" s="89" t="str">
        <f t="shared" si="27"/>
        <v/>
      </c>
      <c r="V70" s="89" t="str">
        <f t="shared" si="28"/>
        <v/>
      </c>
      <c r="W70" s="89">
        <f t="shared" si="30"/>
        <v>83.5</v>
      </c>
      <c r="X70" s="89">
        <f t="shared" si="31"/>
        <v>1.9333333333333371</v>
      </c>
      <c r="Y70" s="131" t="str">
        <f t="shared" si="29"/>
        <v/>
      </c>
      <c r="Z70" s="131">
        <f t="shared" si="32"/>
        <v>1</v>
      </c>
      <c r="AD70" s="25"/>
      <c r="AE70" s="19"/>
    </row>
    <row r="71" spans="1:31">
      <c r="A71" s="151">
        <v>38</v>
      </c>
      <c r="B71" s="152">
        <v>32</v>
      </c>
      <c r="C71" s="153" t="b">
        <v>0</v>
      </c>
      <c r="D71" s="154">
        <v>42661</v>
      </c>
      <c r="E71" s="155">
        <v>0.51388888888888895</v>
      </c>
      <c r="F71" s="156">
        <f t="shared" si="21"/>
        <v>36.333333333333336</v>
      </c>
      <c r="G71" s="157">
        <v>42661</v>
      </c>
      <c r="H71" s="158">
        <v>0.52430555555555558</v>
      </c>
      <c r="I71" s="156">
        <f>(G71-$AB$16)*24+24*(H71-$AB$17)</f>
        <v>36.583333333333336</v>
      </c>
      <c r="J71" s="157">
        <v>42661</v>
      </c>
      <c r="K71" s="158">
        <v>0.53125</v>
      </c>
      <c r="L71" s="156">
        <f>(J71-$AB$16)*24+24*(K71-$AB$17)</f>
        <v>36.75</v>
      </c>
      <c r="M71" s="159">
        <f t="shared" si="22"/>
        <v>1</v>
      </c>
      <c r="N71" s="182">
        <f t="shared" si="23"/>
        <v>0</v>
      </c>
      <c r="O71" s="94"/>
      <c r="P71" s="135">
        <f t="array" ref="P71">IF(A71="","",IF( C71="","NA",IF(M71&gt;0,   IF(MIN(IF(B:B=A71,F:F))&lt;=L71,  IF(MIN(IF(B:B=A71,F:F)) &gt;= F71,   MIN(IF(B:B=A71,F:F)), "Onward infection before infected"),"Onward infection after recovered"),"")))</f>
        <v>36.666666666666671</v>
      </c>
      <c r="Q71" s="89">
        <f t="array" ref="Q71">IF(A71="","",IF( C71="","NA",IF(M71&gt;0,   IF(MIN(IF(B:B=A71,F:F))&lt;=L71,  IF(MIN(IF(B:B=A71,F:F)) &gt;= F71,   MIN(IF(B:B=A71,F:F)), F71),L71),"")))</f>
        <v>36.666666666666671</v>
      </c>
      <c r="R71" s="99">
        <f t="shared" si="24"/>
        <v>1</v>
      </c>
      <c r="S71" s="99">
        <f t="shared" si="25"/>
        <v>1</v>
      </c>
      <c r="T71" s="89">
        <f t="shared" si="26"/>
        <v>0.3333333333333357</v>
      </c>
      <c r="U71" s="89">
        <f t="shared" si="27"/>
        <v>0.25</v>
      </c>
      <c r="V71" s="89">
        <f t="shared" si="28"/>
        <v>8.3333333333328596E-2</v>
      </c>
      <c r="W71" s="89">
        <f t="shared" si="30"/>
        <v>33.416666666666664</v>
      </c>
      <c r="X71" s="89">
        <f t="shared" si="31"/>
        <v>2.9166666666666714</v>
      </c>
      <c r="Y71" s="131">
        <f t="shared" si="29"/>
        <v>1</v>
      </c>
      <c r="Z71" s="131">
        <f t="shared" si="32"/>
        <v>1</v>
      </c>
    </row>
    <row r="72" spans="1:31">
      <c r="A72" s="164"/>
      <c r="B72" s="165">
        <v>42</v>
      </c>
      <c r="C72" s="166" t="b">
        <v>1</v>
      </c>
      <c r="D72" s="167">
        <v>42663</v>
      </c>
      <c r="E72" s="168">
        <v>0.50486111111111109</v>
      </c>
      <c r="F72" s="169">
        <f t="shared" si="21"/>
        <v>84.116666666666674</v>
      </c>
      <c r="G72" s="170"/>
      <c r="H72" s="172"/>
      <c r="I72" s="169"/>
      <c r="J72" s="170"/>
      <c r="K72" s="172"/>
      <c r="L72" s="169"/>
      <c r="M72" s="175" t="str">
        <f t="shared" si="22"/>
        <v/>
      </c>
      <c r="N72" s="176" t="str">
        <f t="shared" si="23"/>
        <v/>
      </c>
      <c r="O72" s="95"/>
      <c r="P72" s="135" t="str">
        <f t="array" ref="P72">IF(A72="","",IF( C72="","NA",IF(M72&gt;0,   IF(MIN(IF(B:B=A72,F:F))&lt;=L72,  IF(MIN(IF(B:B=A72,F:F)) &gt;= F72,   MIN(IF(B:B=A72,F:F)), "Onward infection before infected"),"Onward infection after recovered"),"")))</f>
        <v/>
      </c>
      <c r="Q72" s="89" t="str">
        <f t="array" ref="Q72">IF(A72="","",IF( C72="","NA",IF(M72&gt;0,   IF(MIN(IF(B:B=A72,F:F))&lt;=L72,  IF(MIN(IF(B:B=A72,F:F)) &gt;= F72,   MIN(IF(B:B=A72,F:F)), F72),L72),"")))</f>
        <v/>
      </c>
      <c r="R72" s="99" t="str">
        <f t="shared" si="24"/>
        <v>NA</v>
      </c>
      <c r="S72" s="99" t="str">
        <f t="shared" si="25"/>
        <v>NA</v>
      </c>
      <c r="T72" s="89" t="str">
        <f t="shared" si="26"/>
        <v/>
      </c>
      <c r="U72" s="89" t="str">
        <f t="shared" si="27"/>
        <v/>
      </c>
      <c r="V72" s="89" t="str">
        <f t="shared" si="28"/>
        <v/>
      </c>
      <c r="W72" s="89">
        <f t="shared" si="30"/>
        <v>36.683333333333337</v>
      </c>
      <c r="X72" s="89">
        <f t="shared" si="31"/>
        <v>47.433333333333337</v>
      </c>
      <c r="Y72" s="131" t="str">
        <f t="shared" si="29"/>
        <v/>
      </c>
      <c r="Z72" s="131">
        <f t="shared" si="32"/>
        <v>1</v>
      </c>
    </row>
    <row r="73" spans="1:31">
      <c r="A73" s="151">
        <v>39</v>
      </c>
      <c r="B73" s="152">
        <v>32</v>
      </c>
      <c r="C73" s="153" t="b">
        <v>0</v>
      </c>
      <c r="D73" s="154">
        <v>42661</v>
      </c>
      <c r="E73" s="155">
        <v>0.51388888888888895</v>
      </c>
      <c r="F73" s="156">
        <f t="shared" si="21"/>
        <v>36.333333333333336</v>
      </c>
      <c r="G73" s="202"/>
      <c r="H73" s="203"/>
      <c r="I73" s="204"/>
      <c r="J73" s="202">
        <v>42664</v>
      </c>
      <c r="K73" s="203">
        <v>0.6875</v>
      </c>
      <c r="L73" s="204">
        <f>(J73-$AB$16)*24+24*(K73-$AB$17)</f>
        <v>112.5</v>
      </c>
      <c r="M73" s="159">
        <f t="shared" si="22"/>
        <v>2</v>
      </c>
      <c r="N73" s="182">
        <f t="shared" si="23"/>
        <v>0</v>
      </c>
      <c r="O73" s="94"/>
      <c r="P73" s="135">
        <f t="array" ref="P73">IF(A73="","",IF( C73="","NA",IF(M73&gt;0,   IF(MIN(IF(B:B=A73,F:F))&lt;=L73,  IF(MIN(IF(B:B=A73,F:F)) &gt;= F73,   MIN(IF(B:B=A73,F:F)), "Onward infection before infected"),"Onward infection after recovered"),"")))</f>
        <v>63.5</v>
      </c>
      <c r="Q73" s="89">
        <f t="array" ref="Q73">IF(A73="","",IF( C73="","NA",IF(M73&gt;0,   IF(MIN(IF(B:B=A73,F:F))&lt;=L73,  IF(MIN(IF(B:B=A73,F:F)) &gt;= F73,   MIN(IF(B:B=A73,F:F)), F73),L73),"")))</f>
        <v>63.5</v>
      </c>
      <c r="R73" s="99">
        <f t="shared" si="24"/>
        <v>1</v>
      </c>
      <c r="S73" s="99">
        <f t="shared" si="25"/>
        <v>0</v>
      </c>
      <c r="T73" s="89">
        <f t="shared" si="26"/>
        <v>27.166666666666664</v>
      </c>
      <c r="U73" s="89" t="str">
        <f t="shared" si="27"/>
        <v/>
      </c>
      <c r="V73" s="89">
        <f t="shared" si="28"/>
        <v>49</v>
      </c>
      <c r="W73" s="89">
        <f t="shared" si="30"/>
        <v>33.416666666666664</v>
      </c>
      <c r="X73" s="89">
        <f t="shared" si="31"/>
        <v>2.9166666666666714</v>
      </c>
      <c r="Y73" s="131">
        <f t="shared" si="29"/>
        <v>2</v>
      </c>
      <c r="Z73" s="131">
        <f t="shared" si="32"/>
        <v>1</v>
      </c>
    </row>
    <row r="74" spans="1:31">
      <c r="A74" s="164"/>
      <c r="B74" s="165">
        <v>52</v>
      </c>
      <c r="C74" s="166" t="b">
        <v>1</v>
      </c>
      <c r="D74" s="167">
        <v>42663</v>
      </c>
      <c r="E74" s="168">
        <v>0.51041666666666663</v>
      </c>
      <c r="F74" s="169">
        <f t="shared" si="21"/>
        <v>84.25</v>
      </c>
      <c r="G74" s="170"/>
      <c r="H74" s="172"/>
      <c r="I74" s="169"/>
      <c r="J74" s="170"/>
      <c r="K74" s="172"/>
      <c r="L74" s="169"/>
      <c r="M74" s="175" t="str">
        <f t="shared" si="22"/>
        <v/>
      </c>
      <c r="N74" s="176" t="str">
        <f t="shared" si="23"/>
        <v/>
      </c>
      <c r="O74" s="95"/>
      <c r="P74" s="135" t="str">
        <f t="array" ref="P74">IF(A74="","",IF( C74="","NA",IF(M74&gt;0,   IF(MIN(IF(B:B=A74,F:F))&lt;=L74,  IF(MIN(IF(B:B=A74,F:F)) &gt;= F74,   MIN(IF(B:B=A74,F:F)), "Onward infection before infected"),"Onward infection after recovered"),"")))</f>
        <v/>
      </c>
      <c r="Q74" s="89" t="str">
        <f t="array" ref="Q74">IF(A74="","",IF( C74="","NA",IF(M74&gt;0,   IF(MIN(IF(B:B=A74,F:F))&lt;=L74,  IF(MIN(IF(B:B=A74,F:F)) &gt;= F74,   MIN(IF(B:B=A74,F:F)), F74),L74),"")))</f>
        <v/>
      </c>
      <c r="R74" s="99" t="str">
        <f t="shared" si="24"/>
        <v>NA</v>
      </c>
      <c r="S74" s="99" t="str">
        <f t="shared" si="25"/>
        <v>NA</v>
      </c>
      <c r="T74" s="89" t="str">
        <f t="shared" si="26"/>
        <v/>
      </c>
      <c r="U74" s="89" t="str">
        <f t="shared" si="27"/>
        <v/>
      </c>
      <c r="V74" s="89" t="str">
        <f t="shared" si="28"/>
        <v/>
      </c>
      <c r="W74" s="89">
        <f t="shared" si="30"/>
        <v>38.916666666666671</v>
      </c>
      <c r="X74" s="89">
        <f t="shared" si="31"/>
        <v>45.333333333333329</v>
      </c>
      <c r="Y74" s="131" t="str">
        <f t="shared" si="29"/>
        <v/>
      </c>
      <c r="Z74" s="131">
        <f t="shared" si="32"/>
        <v>0</v>
      </c>
    </row>
    <row r="75" spans="1:31">
      <c r="A75" s="164"/>
      <c r="B75" s="165">
        <v>47</v>
      </c>
      <c r="C75" s="166" t="b">
        <v>1</v>
      </c>
      <c r="D75" s="167">
        <v>42663</v>
      </c>
      <c r="E75" s="168">
        <v>0.52083333333333337</v>
      </c>
      <c r="F75" s="169">
        <f t="shared" si="21"/>
        <v>84.5</v>
      </c>
      <c r="G75" s="170"/>
      <c r="H75" s="172"/>
      <c r="I75" s="169"/>
      <c r="J75" s="170"/>
      <c r="K75" s="172"/>
      <c r="L75" s="169"/>
      <c r="M75" s="175" t="str">
        <f t="shared" si="22"/>
        <v/>
      </c>
      <c r="N75" s="176" t="str">
        <f t="shared" si="23"/>
        <v/>
      </c>
      <c r="O75" s="95"/>
      <c r="P75" s="135" t="str">
        <f t="array" ref="P75">IF(A75="","",IF( C75="","NA",IF(M75&gt;0,   IF(MIN(IF(B:B=A75,F:F))&lt;=L75,  IF(MIN(IF(B:B=A75,F:F)) &gt;= F75,   MIN(IF(B:B=A75,F:F)), "Onward infection before infected"),"Onward infection after recovered"),"")))</f>
        <v/>
      </c>
      <c r="Q75" s="89" t="str">
        <f t="array" ref="Q75">IF(A75="","",IF( C75="","NA",IF(M75&gt;0,   IF(MIN(IF(B:B=A75,F:F))&lt;=L75,  IF(MIN(IF(B:B=A75,F:F)) &gt;= F75,   MIN(IF(B:B=A75,F:F)), F75),L75),"")))</f>
        <v/>
      </c>
      <c r="R75" s="99" t="str">
        <f t="shared" si="24"/>
        <v>NA</v>
      </c>
      <c r="S75" s="99" t="str">
        <f t="shared" si="25"/>
        <v>NA</v>
      </c>
      <c r="T75" s="89" t="str">
        <f t="shared" si="26"/>
        <v/>
      </c>
      <c r="U75" s="89" t="str">
        <f t="shared" si="27"/>
        <v/>
      </c>
      <c r="V75" s="89" t="str">
        <f t="shared" si="28"/>
        <v/>
      </c>
      <c r="W75" s="89">
        <f t="shared" si="30"/>
        <v>37.25</v>
      </c>
      <c r="X75" s="89">
        <f t="shared" si="31"/>
        <v>47.25</v>
      </c>
      <c r="Y75" s="131" t="str">
        <f t="shared" si="29"/>
        <v/>
      </c>
      <c r="Z75" s="131">
        <f t="shared" si="32"/>
        <v>1</v>
      </c>
    </row>
    <row r="76" spans="1:31">
      <c r="A76" s="164"/>
      <c r="B76" s="165">
        <v>36</v>
      </c>
      <c r="C76" s="166" t="b">
        <v>1</v>
      </c>
      <c r="D76" s="167">
        <v>42664</v>
      </c>
      <c r="E76" s="168">
        <v>0.41666666666666669</v>
      </c>
      <c r="F76" s="169">
        <f t="shared" si="21"/>
        <v>106</v>
      </c>
      <c r="G76" s="170"/>
      <c r="H76" s="172"/>
      <c r="I76" s="169"/>
      <c r="J76" s="170"/>
      <c r="K76" s="172"/>
      <c r="L76" s="169"/>
      <c r="M76" s="175" t="str">
        <f t="shared" si="22"/>
        <v/>
      </c>
      <c r="N76" s="176" t="str">
        <f t="shared" si="23"/>
        <v/>
      </c>
      <c r="O76" s="95"/>
      <c r="P76" s="135" t="str">
        <f t="array" ref="P76">IF(A76="","",IF( C76="","NA",IF(M76&gt;0,   IF(MIN(IF(B:B=A76,F:F))&lt;=L76,  IF(MIN(IF(B:B=A76,F:F)) &gt;= F76,   MIN(IF(B:B=A76,F:F)), "Onward infection before infected"),"Onward infection after recovered"),"")))</f>
        <v/>
      </c>
      <c r="Q76" s="89" t="str">
        <f t="array" ref="Q76">IF(A76="","",IF( C76="","NA",IF(M76&gt;0,   IF(MIN(IF(B:B=A76,F:F))&lt;=L76,  IF(MIN(IF(B:B=A76,F:F)) &gt;= F76,   MIN(IF(B:B=A76,F:F)), F76),L76),"")))</f>
        <v/>
      </c>
      <c r="R76" s="99" t="str">
        <f t="shared" si="24"/>
        <v>NA</v>
      </c>
      <c r="S76" s="99" t="str">
        <f t="shared" si="25"/>
        <v>NA</v>
      </c>
      <c r="T76" s="89" t="str">
        <f t="shared" si="26"/>
        <v/>
      </c>
      <c r="U76" s="89" t="str">
        <f t="shared" si="27"/>
        <v/>
      </c>
      <c r="V76" s="89" t="str">
        <f t="shared" si="28"/>
        <v/>
      </c>
      <c r="W76" s="89">
        <f t="shared" si="30"/>
        <v>36.25</v>
      </c>
      <c r="X76" s="89">
        <f t="shared" si="31"/>
        <v>69.75</v>
      </c>
      <c r="Y76" s="131" t="str">
        <f t="shared" si="29"/>
        <v/>
      </c>
      <c r="Z76" s="131">
        <f t="shared" si="32"/>
        <v>1</v>
      </c>
    </row>
    <row r="77" spans="1:31">
      <c r="A77" s="151">
        <v>40</v>
      </c>
      <c r="B77" s="152">
        <v>32</v>
      </c>
      <c r="C77" s="153" t="b">
        <v>0</v>
      </c>
      <c r="D77" s="154">
        <v>42661</v>
      </c>
      <c r="E77" s="155">
        <v>0.51388888888888895</v>
      </c>
      <c r="F77" s="156">
        <f t="shared" si="21"/>
        <v>36.333333333333336</v>
      </c>
      <c r="G77" s="157"/>
      <c r="H77" s="158"/>
      <c r="I77" s="156"/>
      <c r="J77" s="202">
        <v>42661</v>
      </c>
      <c r="K77" s="203">
        <v>0.52847222222222223</v>
      </c>
      <c r="L77" s="204">
        <f>(J77-$AB$16)*24+24*(K77-$AB$17)</f>
        <v>36.683333333333337</v>
      </c>
      <c r="M77" s="159">
        <f t="shared" si="22"/>
        <v>1</v>
      </c>
      <c r="N77" s="160">
        <f t="shared" si="23"/>
        <v>1</v>
      </c>
      <c r="O77" s="95"/>
      <c r="P77" s="135">
        <f t="array" ref="P77">IF(A77="","",IF( C77="","NA",IF(M77&gt;0,   IF(MIN(IF(B:B=A77,F:F))&lt;=L77,  IF(MIN(IF(B:B=A77,F:F)) &gt;= F77,   MIN(IF(B:B=A77,F:F)), "Onward infection before infected"),"Onward infection after recovered"),"")))</f>
        <v>36.683333333333337</v>
      </c>
      <c r="Q77" s="89">
        <f t="array" ref="Q77">IF(A77="","",IF( C77="","NA",IF(M77&gt;0,   IF(MIN(IF(B:B=A77,F:F))&lt;=L77,  IF(MIN(IF(B:B=A77,F:F)) &gt;= F77,   MIN(IF(B:B=A77,F:F)), F77),L77),"")))</f>
        <v>36.683333333333337</v>
      </c>
      <c r="R77" s="99">
        <f t="shared" si="24"/>
        <v>1</v>
      </c>
      <c r="S77" s="99">
        <f t="shared" si="25"/>
        <v>0</v>
      </c>
      <c r="T77" s="89">
        <f t="shared" si="26"/>
        <v>0.35000000000000142</v>
      </c>
      <c r="U77" s="89" t="str">
        <f t="shared" si="27"/>
        <v/>
      </c>
      <c r="V77" s="89">
        <f t="shared" si="28"/>
        <v>0</v>
      </c>
      <c r="W77" s="89">
        <f t="shared" si="30"/>
        <v>33.416666666666664</v>
      </c>
      <c r="X77" s="89">
        <f t="shared" si="31"/>
        <v>2.9166666666666714</v>
      </c>
      <c r="Y77" s="131">
        <f t="shared" si="29"/>
        <v>0</v>
      </c>
      <c r="Z77" s="131">
        <f t="shared" si="32"/>
        <v>1</v>
      </c>
    </row>
    <row r="78" spans="1:31" ht="15" customHeight="1">
      <c r="A78" s="164"/>
      <c r="B78" s="165">
        <v>67</v>
      </c>
      <c r="C78" s="166" t="b">
        <v>1</v>
      </c>
      <c r="D78" s="167">
        <v>42664</v>
      </c>
      <c r="E78" s="168">
        <v>0.44791666666666669</v>
      </c>
      <c r="F78" s="169">
        <f t="shared" si="21"/>
        <v>106.75</v>
      </c>
      <c r="G78" s="170"/>
      <c r="H78" s="172"/>
      <c r="I78" s="169"/>
      <c r="J78" s="170"/>
      <c r="K78" s="172"/>
      <c r="L78" s="169"/>
      <c r="M78" s="175" t="str">
        <f t="shared" si="22"/>
        <v/>
      </c>
      <c r="N78" s="176" t="str">
        <f t="shared" si="23"/>
        <v/>
      </c>
      <c r="O78" s="95"/>
      <c r="P78" s="135" t="str">
        <f t="array" ref="P78">IF(A78="","",IF( C78="","NA",IF(M78&gt;0,   IF(MIN(IF(B:B=A78,F:F))&lt;=L78,  IF(MIN(IF(B:B=A78,F:F)) &gt;= F78,   MIN(IF(B:B=A78,F:F)), "Onward infection before infected"),"Onward infection after recovered"),"")))</f>
        <v/>
      </c>
      <c r="Q78" s="89" t="str">
        <f t="array" ref="Q78">IF(A78="","",IF( C78="","NA",IF(M78&gt;0,   IF(MIN(IF(B:B=A78,F:F))&lt;=L78,  IF(MIN(IF(B:B=A78,F:F)) &gt;= F78,   MIN(IF(B:B=A78,F:F)), F78),L78),"")))</f>
        <v/>
      </c>
      <c r="R78" s="99" t="str">
        <f t="shared" si="24"/>
        <v>NA</v>
      </c>
      <c r="S78" s="99" t="str">
        <f t="shared" si="25"/>
        <v>NA</v>
      </c>
      <c r="T78" s="89" t="str">
        <f t="shared" si="26"/>
        <v/>
      </c>
      <c r="U78" s="89" t="str">
        <f t="shared" si="27"/>
        <v/>
      </c>
      <c r="V78" s="89" t="str">
        <f t="shared" si="28"/>
        <v/>
      </c>
      <c r="W78" s="89">
        <f t="shared" si="30"/>
        <v>85.5</v>
      </c>
      <c r="X78" s="89">
        <f t="shared" si="31"/>
        <v>21.25</v>
      </c>
      <c r="Y78" s="131" t="str">
        <f t="shared" si="29"/>
        <v/>
      </c>
      <c r="Z78" s="131">
        <f t="shared" si="32"/>
        <v>1</v>
      </c>
    </row>
    <row r="79" spans="1:31">
      <c r="A79" s="151">
        <v>41</v>
      </c>
      <c r="B79" s="201">
        <v>11</v>
      </c>
      <c r="C79" s="153" t="b">
        <v>0</v>
      </c>
      <c r="D79" s="154">
        <v>42661</v>
      </c>
      <c r="E79" s="155">
        <v>0.52083333333333337</v>
      </c>
      <c r="F79" s="156">
        <f t="shared" si="21"/>
        <v>36.5</v>
      </c>
      <c r="G79" s="202"/>
      <c r="H79" s="203"/>
      <c r="I79" s="204"/>
      <c r="J79" s="202">
        <v>42664</v>
      </c>
      <c r="K79" s="203">
        <v>0.54513888888888895</v>
      </c>
      <c r="L79" s="204">
        <f>(J79-$AB$16)*24+24*(K79-$AB$17)</f>
        <v>109.08333333333334</v>
      </c>
      <c r="M79" s="181">
        <f t="shared" si="22"/>
        <v>1</v>
      </c>
      <c r="N79" s="182">
        <f t="shared" si="23"/>
        <v>0</v>
      </c>
      <c r="O79" s="94"/>
      <c r="P79" s="135" t="str">
        <f t="array" ref="P79">IF(A79="","",IF( C79="","NA",IF(M79&gt;0,   IF(MIN(IF(B:B=A79,F:F))&lt;=L79,  IF(MIN(IF(B:B=A79,F:F)) &gt;= F79,   MIN(IF(B:B=A79,F:F)), "Onward infection before infected"),"Onward infection after recovered"),"")))</f>
        <v>Onward infection after recovered</v>
      </c>
      <c r="Q79" s="89">
        <f t="array" ref="Q79">IF(A79="","",IF( C79="","NA",IF(M79&gt;0,   IF(MIN(IF(B:B=A79,F:F))&lt;=L79,  IF(MIN(IF(B:B=A79,F:F)) &gt;= F79,   MIN(IF(B:B=A79,F:F)), F79),L79),"")))</f>
        <v>109.08333333333334</v>
      </c>
      <c r="R79" s="99">
        <f t="shared" si="24"/>
        <v>1</v>
      </c>
      <c r="S79" s="99">
        <f t="shared" si="25"/>
        <v>0</v>
      </c>
      <c r="T79" s="89">
        <f t="shared" si="26"/>
        <v>72.583333333333343</v>
      </c>
      <c r="U79" s="89" t="str">
        <f t="shared" si="27"/>
        <v/>
      </c>
      <c r="V79" s="89">
        <f t="shared" si="28"/>
        <v>0</v>
      </c>
      <c r="W79" s="89">
        <f t="shared" si="30"/>
        <v>14.933333333333334</v>
      </c>
      <c r="X79" s="89">
        <f t="shared" si="31"/>
        <v>21.566666666666666</v>
      </c>
      <c r="Y79" s="131">
        <f t="shared" si="29"/>
        <v>1</v>
      </c>
      <c r="Z79" s="131">
        <f t="shared" si="32"/>
        <v>0</v>
      </c>
    </row>
    <row r="80" spans="1:31">
      <c r="A80" s="164"/>
      <c r="B80" s="165">
        <v>33</v>
      </c>
      <c r="C80" s="166" t="b">
        <v>1</v>
      </c>
      <c r="D80" s="167">
        <v>42663</v>
      </c>
      <c r="E80" s="168">
        <v>0.54166666666666663</v>
      </c>
      <c r="F80" s="169">
        <f t="shared" si="21"/>
        <v>85</v>
      </c>
      <c r="G80" s="170"/>
      <c r="H80" s="172"/>
      <c r="I80" s="169"/>
      <c r="J80" s="170"/>
      <c r="K80" s="172"/>
      <c r="L80" s="169"/>
      <c r="M80" s="175" t="str">
        <f t="shared" si="22"/>
        <v/>
      </c>
      <c r="N80" s="176" t="str">
        <f t="shared" si="23"/>
        <v/>
      </c>
      <c r="O80" s="95"/>
      <c r="P80" s="135" t="str">
        <f t="array" ref="P80">IF(A80="","",IF( C80="","NA",IF(M80&gt;0,   IF(MIN(IF(B:B=A80,F:F))&lt;=L80,  IF(MIN(IF(B:B=A80,F:F)) &gt;= F80,   MIN(IF(B:B=A80,F:F)), "Onward infection before infected"),"Onward infection after recovered"),"")))</f>
        <v/>
      </c>
      <c r="Q80" s="89" t="str">
        <f t="array" ref="Q80">IF(A80="","",IF( C80="","NA",IF(M80&gt;0,   IF(MIN(IF(B:B=A80,F:F))&lt;=L80,  IF(MIN(IF(B:B=A80,F:F)) &gt;= F80,   MIN(IF(B:B=A80,F:F)), F80),L80),"")))</f>
        <v/>
      </c>
      <c r="R80" s="99" t="str">
        <f t="shared" si="24"/>
        <v>NA</v>
      </c>
      <c r="S80" s="99" t="str">
        <f t="shared" si="25"/>
        <v>NA</v>
      </c>
      <c r="T80" s="89" t="str">
        <f t="shared" si="26"/>
        <v/>
      </c>
      <c r="U80" s="89" t="str">
        <f t="shared" si="27"/>
        <v/>
      </c>
      <c r="V80" s="89" t="str">
        <f t="shared" si="28"/>
        <v/>
      </c>
      <c r="W80" s="89">
        <f t="shared" si="30"/>
        <v>34.083333333333336</v>
      </c>
      <c r="X80" s="89">
        <f t="shared" si="31"/>
        <v>50.916666666666664</v>
      </c>
      <c r="Y80" s="131" t="str">
        <f t="shared" si="29"/>
        <v/>
      </c>
      <c r="Z80" s="131">
        <f t="shared" si="32"/>
        <v>0</v>
      </c>
    </row>
    <row r="81" spans="1:31">
      <c r="A81" s="151">
        <v>42</v>
      </c>
      <c r="B81" s="152">
        <v>40</v>
      </c>
      <c r="C81" s="153" t="b">
        <v>0</v>
      </c>
      <c r="D81" s="154">
        <v>42661</v>
      </c>
      <c r="E81" s="155">
        <v>0.52847222222222223</v>
      </c>
      <c r="F81" s="156">
        <f t="shared" si="21"/>
        <v>36.683333333333337</v>
      </c>
      <c r="G81" s="157"/>
      <c r="H81" s="158"/>
      <c r="I81" s="156"/>
      <c r="J81" s="157">
        <v>42664</v>
      </c>
      <c r="K81" s="158">
        <v>0.54791666666666672</v>
      </c>
      <c r="L81" s="156">
        <f>(J81-$AB$16)*24+24*(K81-$AB$17)</f>
        <v>109.15</v>
      </c>
      <c r="M81" s="159">
        <f t="shared" si="22"/>
        <v>3</v>
      </c>
      <c r="N81" s="160">
        <f t="shared" si="23"/>
        <v>2</v>
      </c>
      <c r="O81" s="95"/>
      <c r="P81" s="135">
        <f t="array" ref="P81">IF(A81="","",IF( C81="","NA",IF(M81&gt;0,   IF(MIN(IF(B:B=A81,F:F))&lt;=L81,  IF(MIN(IF(B:B=A81,F:F)) &gt;= F81,   MIN(IF(B:B=A81,F:F)), "Onward infection before infected"),"Onward infection after recovered"),"")))</f>
        <v>84.116666666666674</v>
      </c>
      <c r="Q81" s="89">
        <f t="array" ref="Q81">IF(A81="","",IF( C81="","NA",IF(M81&gt;0,   IF(MIN(IF(B:B=A81,F:F))&lt;=L81,  IF(MIN(IF(B:B=A81,F:F)) &gt;= F81,   MIN(IF(B:B=A81,F:F)), F81),L81),"")))</f>
        <v>84.116666666666674</v>
      </c>
      <c r="R81" s="99">
        <f t="shared" si="24"/>
        <v>1</v>
      </c>
      <c r="S81" s="99">
        <f t="shared" si="25"/>
        <v>0</v>
      </c>
      <c r="T81" s="89">
        <f t="shared" si="26"/>
        <v>47.433333333333337</v>
      </c>
      <c r="U81" s="89" t="str">
        <f t="shared" si="27"/>
        <v/>
      </c>
      <c r="V81" s="89">
        <f t="shared" si="28"/>
        <v>25.033333333333331</v>
      </c>
      <c r="W81" s="89">
        <f t="shared" si="30"/>
        <v>36.333333333333336</v>
      </c>
      <c r="X81" s="89">
        <f t="shared" si="31"/>
        <v>0.35000000000000142</v>
      </c>
      <c r="Y81" s="131">
        <f t="shared" si="29"/>
        <v>1</v>
      </c>
      <c r="Z81" s="131">
        <f t="shared" si="32"/>
        <v>1</v>
      </c>
    </row>
    <row r="82" spans="1:31">
      <c r="A82" s="151">
        <v>43</v>
      </c>
      <c r="B82" s="152">
        <v>32</v>
      </c>
      <c r="C82" s="153" t="b">
        <v>0</v>
      </c>
      <c r="D82" s="154">
        <v>42661</v>
      </c>
      <c r="E82" s="155">
        <v>0.53472222222222221</v>
      </c>
      <c r="F82" s="156">
        <f t="shared" si="21"/>
        <v>36.833333333333329</v>
      </c>
      <c r="G82" s="157"/>
      <c r="H82" s="158"/>
      <c r="I82" s="156"/>
      <c r="J82" s="202">
        <v>42661</v>
      </c>
      <c r="K82" s="203">
        <v>0.65208333333333335</v>
      </c>
      <c r="L82" s="204">
        <f>(J82-$AB$16)*24+24*(K82-$AB$17)</f>
        <v>39.65</v>
      </c>
      <c r="M82" s="205">
        <f t="shared" si="22"/>
        <v>2</v>
      </c>
      <c r="N82" s="206">
        <f t="shared" si="23"/>
        <v>1</v>
      </c>
      <c r="O82" s="94"/>
      <c r="P82" s="135">
        <f t="array" ref="P82">IF(A82="","",IF( C82="","NA",IF(M82&gt;0,   IF(MIN(IF(B:B=A82,F:F))&lt;=L82,  IF(MIN(IF(B:B=A82,F:F)) &gt;= F82,   MIN(IF(B:B=A82,F:F)), "Onward infection before infected"),"Onward infection after recovered"),"")))</f>
        <v>37.833333333333336</v>
      </c>
      <c r="Q82" s="89">
        <f t="array" ref="Q82">IF(A82="","",IF( C82="","NA",IF(M82&gt;0,   IF(MIN(IF(B:B=A82,F:F))&lt;=L82,  IF(MIN(IF(B:B=A82,F:F)) &gt;= F82,   MIN(IF(B:B=A82,F:F)), F82),L82),"")))</f>
        <v>37.833333333333336</v>
      </c>
      <c r="R82" s="99">
        <f t="shared" si="24"/>
        <v>1</v>
      </c>
      <c r="S82" s="99">
        <f t="shared" si="25"/>
        <v>0</v>
      </c>
      <c r="T82" s="89">
        <f t="shared" si="26"/>
        <v>1.0000000000000071</v>
      </c>
      <c r="U82" s="89" t="str">
        <f t="shared" si="27"/>
        <v/>
      </c>
      <c r="V82" s="89">
        <f t="shared" si="28"/>
        <v>1.8166666666666629</v>
      </c>
      <c r="W82" s="89">
        <f t="shared" si="30"/>
        <v>33.416666666666664</v>
      </c>
      <c r="X82" s="89">
        <f t="shared" si="31"/>
        <v>3.4166666666666643</v>
      </c>
      <c r="Y82" s="131">
        <f t="shared" si="29"/>
        <v>1</v>
      </c>
      <c r="Z82" s="131">
        <f t="shared" si="32"/>
        <v>0</v>
      </c>
      <c r="AD82" s="20"/>
      <c r="AE82" s="20"/>
    </row>
    <row r="83" spans="1:31">
      <c r="A83" s="151">
        <v>44</v>
      </c>
      <c r="B83" s="152">
        <v>23</v>
      </c>
      <c r="C83" s="153" t="b">
        <v>0</v>
      </c>
      <c r="D83" s="154">
        <v>42661</v>
      </c>
      <c r="E83" s="155">
        <v>0.53680555555555554</v>
      </c>
      <c r="F83" s="156">
        <f t="shared" si="21"/>
        <v>36.883333333333333</v>
      </c>
      <c r="G83" s="157">
        <v>42661</v>
      </c>
      <c r="H83" s="158">
        <v>0.54236111111111118</v>
      </c>
      <c r="I83" s="156">
        <f>(G83-$AB$16)*24+24*(H83-$AB$17)</f>
        <v>37.016666666666666</v>
      </c>
      <c r="J83" s="157">
        <v>42661</v>
      </c>
      <c r="K83" s="158">
        <v>0.5625</v>
      </c>
      <c r="L83" s="156">
        <f>(J83-$AB$16)*24+24*(K83-$AB$17)</f>
        <v>37.5</v>
      </c>
      <c r="M83" s="159">
        <f t="shared" si="22"/>
        <v>1</v>
      </c>
      <c r="N83" s="160">
        <f t="shared" si="23"/>
        <v>0</v>
      </c>
      <c r="O83" s="95"/>
      <c r="P83" s="135">
        <f t="array" ref="P83">IF(A83="","",IF( C83="","NA",IF(M83&gt;0,   IF(MIN(IF(B:B=A83,F:F))&lt;=L83,  IF(MIN(IF(B:B=A83,F:F)) &gt;= F83,   MIN(IF(B:B=A83,F:F)), "Onward infection before infected"),"Onward infection after recovered"),"")))</f>
        <v>37.5</v>
      </c>
      <c r="Q83" s="89">
        <f t="array" ref="Q83">IF(A83="","",IF( C83="","NA",IF(M83&gt;0,   IF(MIN(IF(B:B=A83,F:F))&lt;=L83,  IF(MIN(IF(B:B=A83,F:F)) &gt;= F83,   MIN(IF(B:B=A83,F:F)), F83),L83),"")))</f>
        <v>37.5</v>
      </c>
      <c r="R83" s="99">
        <f t="shared" si="24"/>
        <v>1</v>
      </c>
      <c r="S83" s="99">
        <f t="shared" si="25"/>
        <v>1</v>
      </c>
      <c r="T83" s="89">
        <f t="shared" si="26"/>
        <v>0.61666666666666714</v>
      </c>
      <c r="U83" s="89">
        <f t="shared" si="27"/>
        <v>0.13333333333333286</v>
      </c>
      <c r="V83" s="89">
        <f t="shared" si="28"/>
        <v>0</v>
      </c>
      <c r="W83" s="89">
        <f t="shared" si="30"/>
        <v>17.516666666666666</v>
      </c>
      <c r="X83" s="89">
        <f t="shared" si="31"/>
        <v>19.366666666666667</v>
      </c>
      <c r="Y83" s="131">
        <f t="shared" si="29"/>
        <v>1</v>
      </c>
      <c r="Z83" s="131">
        <f t="shared" si="32"/>
        <v>1</v>
      </c>
      <c r="AD83" s="25"/>
      <c r="AE83" s="20"/>
    </row>
    <row r="84" spans="1:31">
      <c r="A84" s="164"/>
      <c r="B84" s="165">
        <v>30</v>
      </c>
      <c r="C84" s="166" t="b">
        <v>1</v>
      </c>
      <c r="D84" s="167">
        <v>42661</v>
      </c>
      <c r="E84" s="168">
        <v>0.55902777777777779</v>
      </c>
      <c r="F84" s="169">
        <f t="shared" si="21"/>
        <v>37.416666666666671</v>
      </c>
      <c r="G84" s="170"/>
      <c r="H84" s="172"/>
      <c r="I84" s="169"/>
      <c r="J84" s="170"/>
      <c r="K84" s="172"/>
      <c r="L84" s="169"/>
      <c r="M84" s="175" t="str">
        <f t="shared" si="22"/>
        <v/>
      </c>
      <c r="N84" s="176" t="str">
        <f t="shared" si="23"/>
        <v/>
      </c>
      <c r="O84" s="95"/>
      <c r="P84" s="135" t="str">
        <f t="array" ref="P84">IF(A84="","",IF( C84="","NA",IF(M84&gt;0,   IF(MIN(IF(B:B=A84,F:F))&lt;=L84,  IF(MIN(IF(B:B=A84,F:F)) &gt;= F84,   MIN(IF(B:B=A84,F:F)), "Onward infection before infected"),"Onward infection after recovered"),"")))</f>
        <v/>
      </c>
      <c r="Q84" s="89" t="str">
        <f t="array" ref="Q84">IF(A84="","",IF( C84="","NA",IF(M84&gt;0,   IF(MIN(IF(B:B=A84,F:F))&lt;=L84,  IF(MIN(IF(B:B=A84,F:F)) &gt;= F84,   MIN(IF(B:B=A84,F:F)), F84),L84),"")))</f>
        <v/>
      </c>
      <c r="R84" s="99" t="str">
        <f t="shared" si="24"/>
        <v>NA</v>
      </c>
      <c r="S84" s="99" t="str">
        <f t="shared" si="25"/>
        <v>NA</v>
      </c>
      <c r="T84" s="89" t="str">
        <f t="shared" si="26"/>
        <v/>
      </c>
      <c r="U84" s="89" t="str">
        <f t="shared" si="27"/>
        <v/>
      </c>
      <c r="V84" s="89" t="str">
        <f t="shared" si="28"/>
        <v/>
      </c>
      <c r="W84" s="89">
        <f t="shared" si="30"/>
        <v>33.366666666666667</v>
      </c>
      <c r="X84" s="89">
        <f t="shared" si="31"/>
        <v>4.0500000000000043</v>
      </c>
      <c r="Y84" s="131" t="str">
        <f t="shared" si="29"/>
        <v/>
      </c>
      <c r="Z84" s="131">
        <f t="shared" si="32"/>
        <v>0</v>
      </c>
      <c r="AD84" s="25"/>
      <c r="AE84" s="19"/>
    </row>
    <row r="85" spans="1:31">
      <c r="A85" s="164"/>
      <c r="B85" s="165">
        <v>70</v>
      </c>
      <c r="C85" s="166" t="b">
        <v>1</v>
      </c>
      <c r="D85" s="167">
        <v>42664</v>
      </c>
      <c r="E85" s="168">
        <v>0.68055555555555547</v>
      </c>
      <c r="F85" s="169">
        <f t="shared" si="21"/>
        <v>112.33333333333333</v>
      </c>
      <c r="G85" s="170"/>
      <c r="H85" s="172"/>
      <c r="I85" s="169"/>
      <c r="J85" s="170"/>
      <c r="K85" s="172"/>
      <c r="L85" s="169"/>
      <c r="M85" s="175" t="str">
        <f t="shared" si="22"/>
        <v/>
      </c>
      <c r="N85" s="176" t="str">
        <f t="shared" si="23"/>
        <v/>
      </c>
      <c r="O85" s="95"/>
      <c r="P85" s="135" t="str">
        <f t="array" ref="P85">IF(A85="","",IF( C85="","NA",IF(M85&gt;0,   IF(MIN(IF(B:B=A85,F:F))&lt;=L85,  IF(MIN(IF(B:B=A85,F:F)) &gt;= F85,   MIN(IF(B:B=A85,F:F)), "Onward infection before infected"),"Onward infection after recovered"),"")))</f>
        <v/>
      </c>
      <c r="Q85" s="89" t="str">
        <f t="array" ref="Q85">IF(A85="","",IF( C85="","NA",IF(M85&gt;0,   IF(MIN(IF(B:B=A85,F:F))&lt;=L85,  IF(MIN(IF(B:B=A85,F:F)) &gt;= F85,   MIN(IF(B:B=A85,F:F)), F85),L85),"")))</f>
        <v/>
      </c>
      <c r="R85" s="99" t="str">
        <f t="shared" si="24"/>
        <v>NA</v>
      </c>
      <c r="S85" s="99" t="str">
        <f t="shared" si="25"/>
        <v>NA</v>
      </c>
      <c r="T85" s="89" t="str">
        <f t="shared" si="26"/>
        <v/>
      </c>
      <c r="U85" s="89" t="str">
        <f t="shared" si="27"/>
        <v/>
      </c>
      <c r="V85" s="89" t="str">
        <f t="shared" si="28"/>
        <v/>
      </c>
      <c r="W85" s="89">
        <f t="shared" si="30"/>
        <v>112.06666666666666</v>
      </c>
      <c r="X85" s="89">
        <f t="shared" si="31"/>
        <v>0.26666666666666572</v>
      </c>
      <c r="Y85" s="131" t="str">
        <f t="shared" si="29"/>
        <v/>
      </c>
      <c r="Z85" s="131">
        <f t="shared" si="32"/>
        <v>1</v>
      </c>
    </row>
    <row r="86" spans="1:31" s="20" customFormat="1">
      <c r="A86" s="151">
        <v>45</v>
      </c>
      <c r="B86" s="152">
        <v>8</v>
      </c>
      <c r="C86" s="153" t="b">
        <v>0</v>
      </c>
      <c r="D86" s="154">
        <v>42661</v>
      </c>
      <c r="E86" s="155">
        <v>0.54166666666666663</v>
      </c>
      <c r="F86" s="156">
        <f t="shared" si="21"/>
        <v>37</v>
      </c>
      <c r="G86" s="202"/>
      <c r="H86" s="203"/>
      <c r="I86" s="204"/>
      <c r="J86" s="157">
        <v>42661</v>
      </c>
      <c r="K86" s="158">
        <v>0.58333333333333337</v>
      </c>
      <c r="L86" s="156">
        <f>(J86-$AB$16)*24+24*(K86-$AB$17)</f>
        <v>38</v>
      </c>
      <c r="M86" s="159">
        <f t="shared" si="22"/>
        <v>2</v>
      </c>
      <c r="N86" s="160">
        <f t="shared" si="23"/>
        <v>0</v>
      </c>
      <c r="O86" s="95"/>
      <c r="P86" s="135">
        <f t="array" ref="P86">IF(A86="","",IF( C86="","NA",IF(M86&gt;0,   IF(MIN(IF(B:B=A86,F:F))&lt;=L86,  IF(MIN(IF(B:B=A86,F:F)) &gt;= F86,   MIN(IF(B:B=A86,F:F)), "Onward infection before infected"),"Onward infection after recovered"),"")))</f>
        <v>37.533333333333331</v>
      </c>
      <c r="Q86" s="89">
        <f t="array" ref="Q86">IF(A86="","",IF( C86="","NA",IF(M86&gt;0,   IF(MIN(IF(B:B=A86,F:F))&lt;=L86,  IF(MIN(IF(B:B=A86,F:F)) &gt;= F86,   MIN(IF(B:B=A86,F:F)), F86),L86),"")))</f>
        <v>37.533333333333331</v>
      </c>
      <c r="R86" s="99">
        <f t="shared" si="24"/>
        <v>1</v>
      </c>
      <c r="S86" s="99">
        <f t="shared" si="25"/>
        <v>0</v>
      </c>
      <c r="T86" s="89">
        <f t="shared" si="26"/>
        <v>0.53333333333333144</v>
      </c>
      <c r="U86" s="89" t="str">
        <f t="shared" si="27"/>
        <v/>
      </c>
      <c r="V86" s="89">
        <f t="shared" si="28"/>
        <v>0.46666666666666856</v>
      </c>
      <c r="W86" s="89">
        <f t="shared" si="30"/>
        <v>14</v>
      </c>
      <c r="X86" s="89">
        <f t="shared" si="31"/>
        <v>23</v>
      </c>
      <c r="Y86" s="131">
        <f t="shared" si="29"/>
        <v>2</v>
      </c>
      <c r="Z86" s="131">
        <f t="shared" si="32"/>
        <v>1</v>
      </c>
      <c r="AD86" s="32"/>
      <c r="AE86" s="7"/>
    </row>
    <row r="87" spans="1:31">
      <c r="A87" s="164"/>
      <c r="B87" s="165">
        <v>65</v>
      </c>
      <c r="C87" s="166" t="b">
        <v>1</v>
      </c>
      <c r="D87" s="167">
        <v>42664</v>
      </c>
      <c r="E87" s="168">
        <v>0.44097222222222227</v>
      </c>
      <c r="F87" s="169">
        <f t="shared" si="21"/>
        <v>106.58333333333333</v>
      </c>
      <c r="G87" s="170"/>
      <c r="H87" s="172"/>
      <c r="I87" s="169"/>
      <c r="J87" s="170"/>
      <c r="K87" s="172"/>
      <c r="L87" s="169"/>
      <c r="M87" s="175" t="str">
        <f t="shared" si="22"/>
        <v/>
      </c>
      <c r="N87" s="176" t="str">
        <f t="shared" si="23"/>
        <v/>
      </c>
      <c r="O87" s="95"/>
      <c r="P87" s="135" t="str">
        <f t="array" ref="P87">IF(A87="","",IF( C87="","NA",IF(M87&gt;0,   IF(MIN(IF(B:B=A87,F:F))&lt;=L87,  IF(MIN(IF(B:B=A87,F:F)) &gt;= F87,   MIN(IF(B:B=A87,F:F)), "Onward infection before infected"),"Onward infection after recovered"),"")))</f>
        <v/>
      </c>
      <c r="Q87" s="89" t="str">
        <f t="array" ref="Q87">IF(A87="","",IF( C87="","NA",IF(M87&gt;0,   IF(MIN(IF(B:B=A87,F:F))&lt;=L87,  IF(MIN(IF(B:B=A87,F:F)) &gt;= F87,   MIN(IF(B:B=A87,F:F)), F87),L87),"")))</f>
        <v/>
      </c>
      <c r="R87" s="99" t="str">
        <f t="shared" si="24"/>
        <v>NA</v>
      </c>
      <c r="S87" s="99" t="str">
        <f t="shared" si="25"/>
        <v>NA</v>
      </c>
      <c r="T87" s="89" t="str">
        <f t="shared" si="26"/>
        <v/>
      </c>
      <c r="U87" s="89" t="str">
        <f t="shared" si="27"/>
        <v/>
      </c>
      <c r="V87" s="89" t="str">
        <f t="shared" si="28"/>
        <v/>
      </c>
      <c r="W87" s="89">
        <f t="shared" si="30"/>
        <v>85.416666666666671</v>
      </c>
      <c r="X87" s="89">
        <f t="shared" si="31"/>
        <v>21.166666666666657</v>
      </c>
      <c r="Y87" s="131" t="str">
        <f t="shared" si="29"/>
        <v/>
      </c>
      <c r="Z87" s="131">
        <f t="shared" si="32"/>
        <v>1</v>
      </c>
    </row>
    <row r="88" spans="1:31" s="20" customFormat="1">
      <c r="A88" s="151">
        <v>46</v>
      </c>
      <c r="B88" s="201">
        <v>26</v>
      </c>
      <c r="C88" s="153" t="b">
        <v>0</v>
      </c>
      <c r="D88" s="154">
        <v>42661</v>
      </c>
      <c r="E88" s="155">
        <v>0.54861111111111105</v>
      </c>
      <c r="F88" s="156">
        <f t="shared" si="21"/>
        <v>37.166666666666664</v>
      </c>
      <c r="G88" s="202"/>
      <c r="H88" s="203"/>
      <c r="I88" s="204"/>
      <c r="J88" s="157">
        <v>42662</v>
      </c>
      <c r="K88" s="158">
        <v>0.58333333333333337</v>
      </c>
      <c r="L88" s="156">
        <f>(J88-$AB$16)*24+24*(K88-$AB$17)</f>
        <v>62</v>
      </c>
      <c r="M88" s="159">
        <f t="shared" si="22"/>
        <v>0</v>
      </c>
      <c r="N88" s="160">
        <f t="shared" si="23"/>
        <v>0</v>
      </c>
      <c r="O88" s="95"/>
      <c r="P88" s="135" t="str">
        <f t="array" ref="P88">IF(A88="","",IF( C88="","NA",IF(M88&gt;0,   IF(MIN(IF(B:B=A88,F:F))&lt;=L88,  IF(MIN(IF(B:B=A88,F:F)) &gt;= F88,   MIN(IF(B:B=A88,F:F)), "Onward infection before infected"),"Onward infection after recovered"),"")))</f>
        <v/>
      </c>
      <c r="Q88" s="89" t="str">
        <f t="array" ref="Q88">IF(A88="","",IF( C88="","NA",IF(M88&gt;0,   IF(MIN(IF(B:B=A88,F:F))&lt;=L88,  IF(MIN(IF(B:B=A88,F:F)) &gt;= F88,   MIN(IF(B:B=A88,F:F)), F88),L88),"")))</f>
        <v/>
      </c>
      <c r="R88" s="99">
        <f t="shared" si="24"/>
        <v>1</v>
      </c>
      <c r="S88" s="99">
        <f t="shared" si="25"/>
        <v>0</v>
      </c>
      <c r="T88" s="89" t="str">
        <f t="shared" si="26"/>
        <v/>
      </c>
      <c r="U88" s="89" t="str">
        <f t="shared" si="27"/>
        <v/>
      </c>
      <c r="V88" s="89">
        <f t="shared" si="28"/>
        <v>24.833333333333336</v>
      </c>
      <c r="W88" s="89">
        <f t="shared" si="30"/>
        <v>18.416666666666668</v>
      </c>
      <c r="X88" s="89">
        <f t="shared" si="31"/>
        <v>18.749999999999996</v>
      </c>
      <c r="Y88" s="131">
        <f t="shared" si="29"/>
        <v>0</v>
      </c>
      <c r="Z88" s="131">
        <f t="shared" si="32"/>
        <v>1</v>
      </c>
      <c r="AD88" s="25"/>
      <c r="AE88" s="25"/>
    </row>
    <row r="89" spans="1:31">
      <c r="A89" s="164"/>
      <c r="B89" s="165">
        <v>47</v>
      </c>
      <c r="C89" s="166" t="b">
        <v>1</v>
      </c>
      <c r="D89" s="167">
        <v>42663</v>
      </c>
      <c r="E89" s="168">
        <v>0.52083333333333337</v>
      </c>
      <c r="F89" s="169">
        <f t="shared" si="21"/>
        <v>84.5</v>
      </c>
      <c r="G89" s="170"/>
      <c r="H89" s="172"/>
      <c r="I89" s="169"/>
      <c r="J89" s="170"/>
      <c r="K89" s="172"/>
      <c r="L89" s="169"/>
      <c r="M89" s="175" t="str">
        <f t="shared" si="22"/>
        <v/>
      </c>
      <c r="N89" s="176" t="str">
        <f t="shared" si="23"/>
        <v/>
      </c>
      <c r="O89" s="95"/>
      <c r="P89" s="135" t="str">
        <f t="array" ref="P89">IF(A89="","",IF( C89="","NA",IF(M89&gt;0,   IF(MIN(IF(B:B=A89,F:F))&lt;=L89,  IF(MIN(IF(B:B=A89,F:F)) &gt;= F89,   MIN(IF(B:B=A89,F:F)), "Onward infection before infected"),"Onward infection after recovered"),"")))</f>
        <v/>
      </c>
      <c r="Q89" s="89" t="str">
        <f t="array" ref="Q89">IF(A89="","",IF( C89="","NA",IF(M89&gt;0,   IF(MIN(IF(B:B=A89,F:F))&lt;=L89,  IF(MIN(IF(B:B=A89,F:F)) &gt;= F89,   MIN(IF(B:B=A89,F:F)), F89),L89),"")))</f>
        <v/>
      </c>
      <c r="R89" s="99" t="str">
        <f t="shared" si="24"/>
        <v>NA</v>
      </c>
      <c r="S89" s="99" t="str">
        <f t="shared" si="25"/>
        <v>NA</v>
      </c>
      <c r="T89" s="89" t="str">
        <f t="shared" si="26"/>
        <v/>
      </c>
      <c r="U89" s="89" t="str">
        <f t="shared" si="27"/>
        <v/>
      </c>
      <c r="V89" s="89" t="str">
        <f t="shared" si="28"/>
        <v/>
      </c>
      <c r="W89" s="89">
        <f t="shared" si="30"/>
        <v>37.25</v>
      </c>
      <c r="X89" s="89">
        <f t="shared" si="31"/>
        <v>47.25</v>
      </c>
      <c r="Y89" s="131" t="str">
        <f t="shared" si="29"/>
        <v/>
      </c>
      <c r="Z89" s="131">
        <f t="shared" si="32"/>
        <v>1</v>
      </c>
    </row>
    <row r="90" spans="1:31" s="20" customFormat="1">
      <c r="A90" s="151">
        <v>47</v>
      </c>
      <c r="B90" s="152">
        <v>9</v>
      </c>
      <c r="C90" s="153" t="b">
        <v>0</v>
      </c>
      <c r="D90" s="154">
        <v>42661</v>
      </c>
      <c r="E90" s="155">
        <v>0.55208333333333337</v>
      </c>
      <c r="F90" s="156">
        <f t="shared" si="21"/>
        <v>37.25</v>
      </c>
      <c r="G90" s="202"/>
      <c r="H90" s="203"/>
      <c r="I90" s="204"/>
      <c r="J90" s="202">
        <v>42663</v>
      </c>
      <c r="K90" s="203">
        <v>0.52083333333333337</v>
      </c>
      <c r="L90" s="204">
        <f>(J90-$AB$16)*24+24*(K90-$AB$17)</f>
        <v>84.5</v>
      </c>
      <c r="M90" s="181">
        <f t="shared" si="22"/>
        <v>2</v>
      </c>
      <c r="N90" s="160">
        <f t="shared" si="23"/>
        <v>0</v>
      </c>
      <c r="O90" s="95"/>
      <c r="P90" s="135">
        <f t="array" ref="P90">IF(A90="","",IF( C90="","NA",IF(M90&gt;0,   IF(MIN(IF(B:B=A90,F:F))&lt;=L90,  IF(MIN(IF(B:B=A90,F:F)) &gt;= F90,   MIN(IF(B:B=A90,F:F)), "Onward infection before infected"),"Onward infection after recovered"),"")))</f>
        <v>84.5</v>
      </c>
      <c r="Q90" s="89">
        <f t="array" ref="Q90">IF(A90="","",IF( C90="","NA",IF(M90&gt;0,   IF(MIN(IF(B:B=A90,F:F))&lt;=L90,  IF(MIN(IF(B:B=A90,F:F)) &gt;= F90,   MIN(IF(B:B=A90,F:F)), F90),L90),"")))</f>
        <v>84.5</v>
      </c>
      <c r="R90" s="99">
        <f t="shared" si="24"/>
        <v>1</v>
      </c>
      <c r="S90" s="99">
        <f t="shared" si="25"/>
        <v>0</v>
      </c>
      <c r="T90" s="89">
        <f t="shared" si="26"/>
        <v>47.25</v>
      </c>
      <c r="U90" s="89" t="str">
        <f t="shared" si="27"/>
        <v/>
      </c>
      <c r="V90" s="89">
        <f t="shared" si="28"/>
        <v>0</v>
      </c>
      <c r="W90" s="89">
        <f t="shared" si="30"/>
        <v>14</v>
      </c>
      <c r="X90" s="89">
        <f t="shared" si="31"/>
        <v>23.25</v>
      </c>
      <c r="Y90" s="131">
        <f t="shared" si="29"/>
        <v>2</v>
      </c>
      <c r="Z90" s="131">
        <f t="shared" si="32"/>
        <v>1</v>
      </c>
      <c r="AD90" s="25"/>
      <c r="AE90" s="19"/>
    </row>
    <row r="91" spans="1:31">
      <c r="A91" s="164"/>
      <c r="B91" s="165">
        <v>54</v>
      </c>
      <c r="C91" s="166" t="b">
        <v>1</v>
      </c>
      <c r="D91" s="167">
        <v>42663</v>
      </c>
      <c r="E91" s="168">
        <v>0.5</v>
      </c>
      <c r="F91" s="169">
        <f t="shared" si="21"/>
        <v>84</v>
      </c>
      <c r="G91" s="170"/>
      <c r="H91" s="172"/>
      <c r="I91" s="169"/>
      <c r="J91" s="170"/>
      <c r="K91" s="172"/>
      <c r="L91" s="169"/>
      <c r="M91" s="175" t="str">
        <f t="shared" si="22"/>
        <v/>
      </c>
      <c r="N91" s="176" t="str">
        <f t="shared" si="23"/>
        <v/>
      </c>
      <c r="O91" s="95"/>
      <c r="P91" s="135" t="str">
        <f t="array" ref="P91">IF(A91="","",IF( C91="","NA",IF(M91&gt;0,   IF(MIN(IF(B:B=A91,F:F))&lt;=L91,  IF(MIN(IF(B:B=A91,F:F)) &gt;= F91,   MIN(IF(B:B=A91,F:F)), "Onward infection before infected"),"Onward infection after recovered"),"")))</f>
        <v/>
      </c>
      <c r="Q91" s="89" t="str">
        <f t="array" ref="Q91">IF(A91="","",IF( C91="","NA",IF(M91&gt;0,   IF(MIN(IF(B:B=A91,F:F))&lt;=L91,  IF(MIN(IF(B:B=A91,F:F)) &gt;= F91,   MIN(IF(B:B=A91,F:F)), F91),L91),"")))</f>
        <v/>
      </c>
      <c r="R91" s="99" t="str">
        <f t="shared" si="24"/>
        <v>NA</v>
      </c>
      <c r="S91" s="99" t="str">
        <f t="shared" si="25"/>
        <v>NA</v>
      </c>
      <c r="T91" s="89" t="str">
        <f t="shared" si="26"/>
        <v/>
      </c>
      <c r="U91" s="89" t="str">
        <f t="shared" si="27"/>
        <v/>
      </c>
      <c r="V91" s="89" t="str">
        <f t="shared" si="28"/>
        <v/>
      </c>
      <c r="W91" s="89">
        <f t="shared" si="30"/>
        <v>39.65</v>
      </c>
      <c r="X91" s="89">
        <f t="shared" si="31"/>
        <v>44.35</v>
      </c>
      <c r="Y91" s="131" t="str">
        <f t="shared" si="29"/>
        <v/>
      </c>
      <c r="Z91" s="131">
        <f t="shared" si="32"/>
        <v>1</v>
      </c>
    </row>
    <row r="92" spans="1:31">
      <c r="A92" s="151">
        <v>48</v>
      </c>
      <c r="B92" s="152">
        <v>19</v>
      </c>
      <c r="C92" s="153" t="b">
        <v>0</v>
      </c>
      <c r="D92" s="154">
        <v>42661</v>
      </c>
      <c r="E92" s="155">
        <v>0.55555555555555558</v>
      </c>
      <c r="F92" s="156">
        <f t="shared" si="21"/>
        <v>37.333333333333336</v>
      </c>
      <c r="G92" s="157">
        <v>42661</v>
      </c>
      <c r="H92" s="158">
        <v>0.66111111111111109</v>
      </c>
      <c r="I92" s="156">
        <f>(G92-$AB$16)*24+24*(H92-$AB$17)</f>
        <v>39.866666666666667</v>
      </c>
      <c r="J92" s="157">
        <v>42661</v>
      </c>
      <c r="K92" s="158">
        <v>0.66180555555555554</v>
      </c>
      <c r="L92" s="156">
        <f>(J92-$AB$16)*24+24*(K92-$AB$17)</f>
        <v>39.883333333333333</v>
      </c>
      <c r="M92" s="159">
        <f t="shared" si="22"/>
        <v>2</v>
      </c>
      <c r="N92" s="160">
        <f t="shared" si="23"/>
        <v>1</v>
      </c>
      <c r="O92" s="95"/>
      <c r="P92" s="135">
        <f t="array" ref="P92">IF(A92="","",IF( C92="","NA",IF(M92&gt;0,   IF(MIN(IF(B:B=A92,F:F))&lt;=L92,  IF(MIN(IF(B:B=A92,F:F)) &gt;= F92,   MIN(IF(B:B=A92,F:F)), "Onward infection before infected"),"Onward infection after recovered"),"")))</f>
        <v>39.799999999999997</v>
      </c>
      <c r="Q92" s="89">
        <f t="array" ref="Q92">IF(A92="","",IF( C92="","NA",IF(M92&gt;0,   IF(MIN(IF(B:B=A92,F:F))&lt;=L92,  IF(MIN(IF(B:B=A92,F:F)) &gt;= F92,   MIN(IF(B:B=A92,F:F)), F92),L92),"")))</f>
        <v>39.799999999999997</v>
      </c>
      <c r="R92" s="99">
        <f t="shared" si="24"/>
        <v>1</v>
      </c>
      <c r="S92" s="99">
        <f t="shared" si="25"/>
        <v>1</v>
      </c>
      <c r="T92" s="89">
        <f t="shared" si="26"/>
        <v>2.4666666666666615</v>
      </c>
      <c r="U92" s="89">
        <f t="shared" si="27"/>
        <v>2.5333333333333314</v>
      </c>
      <c r="V92" s="89">
        <f t="shared" si="28"/>
        <v>8.3333333333335702E-2</v>
      </c>
      <c r="W92" s="89">
        <f t="shared" si="30"/>
        <v>16.316666666666666</v>
      </c>
      <c r="X92" s="89">
        <f t="shared" si="31"/>
        <v>21.016666666666669</v>
      </c>
      <c r="Y92" s="131">
        <f t="shared" si="29"/>
        <v>1</v>
      </c>
      <c r="Z92" s="131">
        <f t="shared" si="32"/>
        <v>1</v>
      </c>
      <c r="AD92" s="25"/>
      <c r="AE92" s="19"/>
    </row>
    <row r="93" spans="1:31" s="20" customFormat="1">
      <c r="A93" s="164"/>
      <c r="B93" s="165">
        <v>35</v>
      </c>
      <c r="C93" s="166" t="b">
        <v>1</v>
      </c>
      <c r="D93" s="167">
        <v>42661</v>
      </c>
      <c r="E93" s="168">
        <v>0.66111111111111109</v>
      </c>
      <c r="F93" s="169">
        <f t="shared" si="21"/>
        <v>39.866666666666667</v>
      </c>
      <c r="G93" s="170"/>
      <c r="H93" s="172"/>
      <c r="I93" s="169"/>
      <c r="J93" s="170"/>
      <c r="K93" s="172"/>
      <c r="L93" s="169"/>
      <c r="M93" s="175" t="str">
        <f t="shared" si="22"/>
        <v/>
      </c>
      <c r="N93" s="176" t="str">
        <f t="shared" si="23"/>
        <v/>
      </c>
      <c r="O93" s="95"/>
      <c r="P93" s="135" t="str">
        <f t="array" ref="P93">IF(A93="","",IF( C93="","NA",IF(M93&gt;0,   IF(MIN(IF(B:B=A93,F:F))&lt;=L93,  IF(MIN(IF(B:B=A93,F:F)) &gt;= F93,   MIN(IF(B:B=A93,F:F)), "Onward infection before infected"),"Onward infection after recovered"),"")))</f>
        <v/>
      </c>
      <c r="Q93" s="89" t="str">
        <f t="array" ref="Q93">IF(A93="","",IF( C93="","NA",IF(M93&gt;0,   IF(MIN(IF(B:B=A93,F:F))&lt;=L93,  IF(MIN(IF(B:B=A93,F:F)) &gt;= F93,   MIN(IF(B:B=A93,F:F)), F93),L93),"")))</f>
        <v/>
      </c>
      <c r="R93" s="99" t="str">
        <f t="shared" si="24"/>
        <v>NA</v>
      </c>
      <c r="S93" s="99" t="str">
        <f t="shared" si="25"/>
        <v>NA</v>
      </c>
      <c r="T93" s="89" t="str">
        <f t="shared" si="26"/>
        <v/>
      </c>
      <c r="U93" s="89" t="str">
        <f t="shared" si="27"/>
        <v/>
      </c>
      <c r="V93" s="89" t="str">
        <f t="shared" si="28"/>
        <v/>
      </c>
      <c r="W93" s="89">
        <f t="shared" si="30"/>
        <v>36.15</v>
      </c>
      <c r="X93" s="89">
        <f t="shared" si="31"/>
        <v>3.7166666666666686</v>
      </c>
      <c r="Y93" s="131" t="str">
        <f t="shared" si="29"/>
        <v/>
      </c>
      <c r="Z93" s="131">
        <f t="shared" si="32"/>
        <v>1</v>
      </c>
      <c r="AD93" s="19"/>
      <c r="AE93" s="19"/>
    </row>
    <row r="94" spans="1:31" s="20" customFormat="1">
      <c r="A94" s="164"/>
      <c r="B94" s="165">
        <v>28</v>
      </c>
      <c r="C94" s="166" t="b">
        <v>1</v>
      </c>
      <c r="D94" s="167">
        <v>42662</v>
      </c>
      <c r="E94" s="168">
        <v>0.5625</v>
      </c>
      <c r="F94" s="169">
        <f t="shared" si="21"/>
        <v>61.5</v>
      </c>
      <c r="G94" s="170"/>
      <c r="H94" s="172"/>
      <c r="I94" s="169"/>
      <c r="J94" s="170"/>
      <c r="K94" s="172"/>
      <c r="L94" s="169"/>
      <c r="M94" s="175" t="str">
        <f t="shared" si="22"/>
        <v/>
      </c>
      <c r="N94" s="176" t="str">
        <f t="shared" si="23"/>
        <v/>
      </c>
      <c r="O94" s="95"/>
      <c r="P94" s="135" t="str">
        <f t="array" ref="P94">IF(A94="","",IF( C94="","NA",IF(M94&gt;0,   IF(MIN(IF(B:B=A94,F:F))&lt;=L94,  IF(MIN(IF(B:B=A94,F:F)) &gt;= F94,   MIN(IF(B:B=A94,F:F)), "Onward infection before infected"),"Onward infection after recovered"),"")))</f>
        <v/>
      </c>
      <c r="Q94" s="89" t="str">
        <f t="array" ref="Q94">IF(A94="","",IF( C94="","NA",IF(M94&gt;0,   IF(MIN(IF(B:B=A94,F:F))&lt;=L94,  IF(MIN(IF(B:B=A94,F:F)) &gt;= F94,   MIN(IF(B:B=A94,F:F)), F94),L94),"")))</f>
        <v/>
      </c>
      <c r="R94" s="99" t="str">
        <f t="shared" si="24"/>
        <v>NA</v>
      </c>
      <c r="S94" s="99" t="str">
        <f t="shared" si="25"/>
        <v>NA</v>
      </c>
      <c r="T94" s="89" t="str">
        <f t="shared" si="26"/>
        <v/>
      </c>
      <c r="U94" s="89" t="str">
        <f t="shared" si="27"/>
        <v/>
      </c>
      <c r="V94" s="89" t="str">
        <f t="shared" si="28"/>
        <v/>
      </c>
      <c r="W94" s="89">
        <f t="shared" si="30"/>
        <v>33.333333333333336</v>
      </c>
      <c r="X94" s="89">
        <f t="shared" si="31"/>
        <v>28.166666666666664</v>
      </c>
      <c r="Y94" s="131" t="str">
        <f t="shared" si="29"/>
        <v/>
      </c>
      <c r="Z94" s="131">
        <f t="shared" si="32"/>
        <v>0</v>
      </c>
      <c r="AD94" s="19"/>
      <c r="AE94" s="19"/>
    </row>
    <row r="95" spans="1:31">
      <c r="A95" s="151">
        <v>49</v>
      </c>
      <c r="B95" s="152">
        <v>13</v>
      </c>
      <c r="C95" s="153" t="b">
        <v>0</v>
      </c>
      <c r="D95" s="154">
        <v>42661</v>
      </c>
      <c r="E95" s="155">
        <v>0.5625</v>
      </c>
      <c r="F95" s="156">
        <f t="shared" si="21"/>
        <v>37.5</v>
      </c>
      <c r="G95" s="157">
        <v>42661</v>
      </c>
      <c r="H95" s="158">
        <v>0.6166666666666667</v>
      </c>
      <c r="I95" s="156">
        <f>(G95-$AB$16)*24+24*(H95-$AB$17)</f>
        <v>38.799999999999997</v>
      </c>
      <c r="J95" s="202">
        <v>42662</v>
      </c>
      <c r="K95" s="203">
        <v>0.39583333333333331</v>
      </c>
      <c r="L95" s="204">
        <f>(J95-$AB$16)*24+24*(K95-$AB$17)</f>
        <v>57.5</v>
      </c>
      <c r="M95" s="205">
        <f t="shared" si="22"/>
        <v>1</v>
      </c>
      <c r="N95" s="206">
        <f t="shared" si="23"/>
        <v>1</v>
      </c>
      <c r="O95" s="94"/>
      <c r="P95" s="135">
        <f t="array" ref="P95">IF(A95="","",IF( C95="","NA",IF(M95&gt;0,   IF(MIN(IF(B:B=A95,F:F))&lt;=L95,  IF(MIN(IF(B:B=A95,F:F)) &gt;= F95,   MIN(IF(B:B=A95,F:F)), "Onward infection before infected"),"Onward infection after recovered"),"")))</f>
        <v>57.5</v>
      </c>
      <c r="Q95" s="89">
        <f t="array" ref="Q95">IF(A95="","",IF( C95="","NA",IF(M95&gt;0,   IF(MIN(IF(B:B=A95,F:F))&lt;=L95,  IF(MIN(IF(B:B=A95,F:F)) &gt;= F95,   MIN(IF(B:B=A95,F:F)), F95),L95),"")))</f>
        <v>57.5</v>
      </c>
      <c r="R95" s="99">
        <f t="shared" si="24"/>
        <v>1</v>
      </c>
      <c r="S95" s="99">
        <f t="shared" si="25"/>
        <v>1</v>
      </c>
      <c r="T95" s="89">
        <f t="shared" si="26"/>
        <v>20</v>
      </c>
      <c r="U95" s="89">
        <f t="shared" si="27"/>
        <v>1.2999999999999972</v>
      </c>
      <c r="V95" s="89">
        <f t="shared" si="28"/>
        <v>0</v>
      </c>
      <c r="W95" s="89">
        <f t="shared" si="30"/>
        <v>15</v>
      </c>
      <c r="X95" s="89">
        <f t="shared" si="31"/>
        <v>22.5</v>
      </c>
      <c r="Y95" s="131">
        <f t="shared" si="29"/>
        <v>0</v>
      </c>
      <c r="Z95" s="131">
        <f t="shared" si="32"/>
        <v>1</v>
      </c>
      <c r="AD95" s="25"/>
      <c r="AE95" s="19"/>
    </row>
    <row r="96" spans="1:31">
      <c r="A96" s="151">
        <v>50</v>
      </c>
      <c r="B96" s="152">
        <v>13</v>
      </c>
      <c r="C96" s="153" t="b">
        <v>0</v>
      </c>
      <c r="D96" s="154">
        <v>42661</v>
      </c>
      <c r="E96" s="155">
        <v>0.5625</v>
      </c>
      <c r="F96" s="156">
        <f t="shared" si="21"/>
        <v>37.5</v>
      </c>
      <c r="G96" s="157"/>
      <c r="H96" s="158"/>
      <c r="I96" s="156"/>
      <c r="J96" s="202">
        <v>42662</v>
      </c>
      <c r="K96" s="203">
        <v>0.41666666666666669</v>
      </c>
      <c r="L96" s="204">
        <f>(J96-$AB$16)*24+24*(K96-$AB$17)</f>
        <v>58</v>
      </c>
      <c r="M96" s="205">
        <f t="shared" si="22"/>
        <v>0</v>
      </c>
      <c r="N96" s="206">
        <f t="shared" si="23"/>
        <v>0</v>
      </c>
      <c r="O96" s="94"/>
      <c r="P96" s="135" t="str">
        <f t="array" ref="P96">IF(A96="","",IF( C96="","NA",IF(M96&gt;0,   IF(MIN(IF(B:B=A96,F:F))&lt;=L96,  IF(MIN(IF(B:B=A96,F:F)) &gt;= F96,   MIN(IF(B:B=A96,F:F)), "Onward infection before infected"),"Onward infection after recovered"),"")))</f>
        <v/>
      </c>
      <c r="Q96" s="89" t="str">
        <f t="array" ref="Q96">IF(A96="","",IF( C96="","NA",IF(M96&gt;0,   IF(MIN(IF(B:B=A96,F:F))&lt;=L96,  IF(MIN(IF(B:B=A96,F:F)) &gt;= F96,   MIN(IF(B:B=A96,F:F)), F96),L96),"")))</f>
        <v/>
      </c>
      <c r="R96" s="99">
        <f t="shared" si="24"/>
        <v>1</v>
      </c>
      <c r="S96" s="99">
        <f t="shared" si="25"/>
        <v>0</v>
      </c>
      <c r="T96" s="89" t="str">
        <f t="shared" si="26"/>
        <v/>
      </c>
      <c r="U96" s="89" t="str">
        <f t="shared" si="27"/>
        <v/>
      </c>
      <c r="V96" s="89">
        <f t="shared" si="28"/>
        <v>20.5</v>
      </c>
      <c r="W96" s="89">
        <f t="shared" si="30"/>
        <v>15</v>
      </c>
      <c r="X96" s="89">
        <f t="shared" si="31"/>
        <v>22.5</v>
      </c>
      <c r="Y96" s="131">
        <f t="shared" si="29"/>
        <v>0</v>
      </c>
      <c r="Z96" s="131">
        <f t="shared" si="32"/>
        <v>1</v>
      </c>
      <c r="AD96" s="25"/>
      <c r="AE96" s="19"/>
    </row>
    <row r="97" spans="1:31" s="20" customFormat="1">
      <c r="A97" s="151">
        <v>51</v>
      </c>
      <c r="B97" s="152">
        <v>30</v>
      </c>
      <c r="C97" s="153" t="b">
        <v>0</v>
      </c>
      <c r="D97" s="154">
        <v>42661</v>
      </c>
      <c r="E97" s="155">
        <v>0.57291666666666663</v>
      </c>
      <c r="F97" s="156">
        <f t="shared" si="21"/>
        <v>37.75</v>
      </c>
      <c r="G97" s="157">
        <v>42661</v>
      </c>
      <c r="H97" s="158">
        <v>0.5805555555555556</v>
      </c>
      <c r="I97" s="156">
        <f>(G97-$AB$16)*24+24*(H97-$AB$17)</f>
        <v>37.933333333333337</v>
      </c>
      <c r="J97" s="202">
        <v>42663</v>
      </c>
      <c r="K97" s="203">
        <v>0.38819444444444445</v>
      </c>
      <c r="L97" s="204">
        <f>(J97-$AB$16)*24+24*(K97-$AB$17)</f>
        <v>81.316666666666663</v>
      </c>
      <c r="M97" s="159">
        <f t="shared" si="22"/>
        <v>4</v>
      </c>
      <c r="N97" s="160">
        <f t="shared" si="23"/>
        <v>2</v>
      </c>
      <c r="O97" s="95"/>
      <c r="P97" s="135">
        <f t="array" ref="P97">IF(A97="","",IF( C97="","NA",IF(M97&gt;0,   IF(MIN(IF(B:B=A97,F:F))&lt;=L97,  IF(MIN(IF(B:B=A97,F:F)) &gt;= F97,   MIN(IF(B:B=A97,F:F)), "Onward infection before infected"),"Onward infection after recovered"),"")))</f>
        <v>81.166666666666671</v>
      </c>
      <c r="Q97" s="89">
        <f t="array" ref="Q97">IF(A97="","",IF( C97="","NA",IF(M97&gt;0,   IF(MIN(IF(B:B=A97,F:F))&lt;=L97,  IF(MIN(IF(B:B=A97,F:F)) &gt;= F97,   MIN(IF(B:B=A97,F:F)), F97),L97),"")))</f>
        <v>81.166666666666671</v>
      </c>
      <c r="R97" s="99">
        <f t="shared" si="24"/>
        <v>1</v>
      </c>
      <c r="S97" s="99">
        <f t="shared" si="25"/>
        <v>1</v>
      </c>
      <c r="T97" s="89">
        <f t="shared" si="26"/>
        <v>43.416666666666671</v>
      </c>
      <c r="U97" s="89">
        <f t="shared" si="27"/>
        <v>0.18333333333333712</v>
      </c>
      <c r="V97" s="89">
        <f t="shared" si="28"/>
        <v>0.14999999999999147</v>
      </c>
      <c r="W97" s="89">
        <f t="shared" si="30"/>
        <v>33.366666666666667</v>
      </c>
      <c r="X97" s="89">
        <f t="shared" si="31"/>
        <v>4.3833333333333329</v>
      </c>
      <c r="Y97" s="131">
        <f t="shared" si="29"/>
        <v>2</v>
      </c>
      <c r="Z97" s="131">
        <f t="shared" si="32"/>
        <v>0</v>
      </c>
      <c r="AD97" s="25"/>
      <c r="AE97" s="19"/>
    </row>
    <row r="98" spans="1:31" s="20" customFormat="1">
      <c r="A98" s="151">
        <v>52</v>
      </c>
      <c r="B98" s="152">
        <v>23</v>
      </c>
      <c r="C98" s="153" t="b">
        <v>0</v>
      </c>
      <c r="D98" s="154">
        <v>42661</v>
      </c>
      <c r="E98" s="155">
        <v>0.62152777777777779</v>
      </c>
      <c r="F98" s="156">
        <f t="shared" si="21"/>
        <v>38.916666666666671</v>
      </c>
      <c r="G98" s="157">
        <v>42661</v>
      </c>
      <c r="H98" s="158">
        <v>0.78055555555555556</v>
      </c>
      <c r="I98" s="156">
        <f>(G98-$AB$16)*24+24*(H98-$AB$17)</f>
        <v>42.733333333333334</v>
      </c>
      <c r="J98" s="157">
        <v>42663</v>
      </c>
      <c r="K98" s="158">
        <v>0.51041666666666663</v>
      </c>
      <c r="L98" s="156">
        <f>(J98-$AB$16)*24+24*(K98-$AB$17)</f>
        <v>84.25</v>
      </c>
      <c r="M98" s="159">
        <f t="shared" si="22"/>
        <v>1</v>
      </c>
      <c r="N98" s="160">
        <f t="shared" si="23"/>
        <v>0</v>
      </c>
      <c r="O98" s="95"/>
      <c r="P98" s="135">
        <f t="array" ref="P98">IF(A98="","",IF( C98="","NA",IF(M98&gt;0,   IF(MIN(IF(B:B=A98,F:F))&lt;=L98,  IF(MIN(IF(B:B=A98,F:F)) &gt;= F98,   MIN(IF(B:B=A98,F:F)), "Onward infection before infected"),"Onward infection after recovered"),"")))</f>
        <v>84.25</v>
      </c>
      <c r="Q98" s="89">
        <f t="array" ref="Q98">IF(A98="","",IF( C98="","NA",IF(M98&gt;0,   IF(MIN(IF(B:B=A98,F:F))&lt;=L98,  IF(MIN(IF(B:B=A98,F:F)) &gt;= F98,   MIN(IF(B:B=A98,F:F)), F98),L98),"")))</f>
        <v>84.25</v>
      </c>
      <c r="R98" s="99">
        <f t="shared" si="24"/>
        <v>1</v>
      </c>
      <c r="S98" s="99">
        <f t="shared" si="25"/>
        <v>1</v>
      </c>
      <c r="T98" s="89">
        <f t="shared" si="26"/>
        <v>45.333333333333329</v>
      </c>
      <c r="U98" s="89">
        <f t="shared" si="27"/>
        <v>3.8166666666666629</v>
      </c>
      <c r="V98" s="89">
        <f t="shared" si="28"/>
        <v>0</v>
      </c>
      <c r="W98" s="89">
        <f t="shared" si="30"/>
        <v>17.516666666666666</v>
      </c>
      <c r="X98" s="89">
        <f t="shared" si="31"/>
        <v>21.400000000000006</v>
      </c>
      <c r="Y98" s="131">
        <f t="shared" si="29"/>
        <v>1</v>
      </c>
      <c r="Z98" s="131">
        <f t="shared" si="32"/>
        <v>1</v>
      </c>
      <c r="AA98" s="29"/>
      <c r="AB98" s="31"/>
      <c r="AC98" s="31"/>
      <c r="AD98" s="25"/>
      <c r="AE98" s="19"/>
    </row>
    <row r="99" spans="1:31" s="20" customFormat="1">
      <c r="A99" s="151">
        <v>53</v>
      </c>
      <c r="B99" s="152">
        <v>29</v>
      </c>
      <c r="C99" s="153" t="b">
        <v>0</v>
      </c>
      <c r="D99" s="154">
        <v>42661</v>
      </c>
      <c r="E99" s="155">
        <v>0.63263888888888886</v>
      </c>
      <c r="F99" s="156">
        <f t="shared" ref="F99:F130" si="33">(D99-$AB$16)*24+24*(E99-$AB$17)</f>
        <v>39.183333333333337</v>
      </c>
      <c r="G99" s="157">
        <v>42661</v>
      </c>
      <c r="H99" s="158">
        <v>0.72986111111111107</v>
      </c>
      <c r="I99" s="156">
        <f>(G99-$AB$16)*24+24*(H99-$AB$17)</f>
        <v>41.516666666666666</v>
      </c>
      <c r="J99" s="157">
        <v>42662</v>
      </c>
      <c r="K99" s="158">
        <v>0.64583333333333337</v>
      </c>
      <c r="L99" s="156">
        <f>(J99-$AB$16)*24+24*(K99-$AB$17)</f>
        <v>63.5</v>
      </c>
      <c r="M99" s="159">
        <f t="shared" ref="M99:M132" si="34">IF(A99="","",COUNTIFS($B:$B,A99,$F:$F,"&gt;"&amp;F99))</f>
        <v>3</v>
      </c>
      <c r="N99" s="160">
        <f t="shared" ref="N99:N132" si="35">IF(A99="","",COUNTIFS($B:$B,A99,$F:$F,"&gt;"&amp;F99,$C:$C,"FALSE"))</f>
        <v>1</v>
      </c>
      <c r="O99" s="95"/>
      <c r="P99" s="135">
        <f t="array" ref="P99">IF(A99="","",IF( C99="","NA",IF(M99&gt;0,   IF(MIN(IF(B:B=A99,F:F))&lt;=L99,  IF(MIN(IF(B:B=A99,F:F)) &gt;= F99,   MIN(IF(B:B=A99,F:F)), "Onward infection before infected"),"Onward infection after recovered"),"")))</f>
        <v>63.216666666666669</v>
      </c>
      <c r="Q99" s="89">
        <f t="array" ref="Q99">IF(A99="","",IF( C99="","NA",IF(M99&gt;0,   IF(MIN(IF(B:B=A99,F:F))&lt;=L99,  IF(MIN(IF(B:B=A99,F:F)) &gt;= F99,   MIN(IF(B:B=A99,F:F)), F99),L99),"")))</f>
        <v>63.216666666666669</v>
      </c>
      <c r="R99" s="99">
        <f t="shared" ref="R99:R130" si="36">IF(A99="","NA",IF(C99="",0,IF(C99,0,1)))</f>
        <v>1</v>
      </c>
      <c r="S99" s="99">
        <f t="shared" ref="S99:S130" si="37">IF(A99="","NA",IF(I99="",0,1))</f>
        <v>1</v>
      </c>
      <c r="T99" s="89">
        <f t="shared" ref="T99:T130" si="38">IF(C99&lt;&gt;"",IF(A99="","",IF(M99&gt;0,IF(Q99&lt;&gt;"Error",Q99-F99,""),"")),"NA")</f>
        <v>24.033333333333331</v>
      </c>
      <c r="U99" s="89">
        <f t="shared" ref="U99:U130" si="39">IF(C99&lt;&gt;"",IF(A99="","",IF(I99&lt;&gt;"",I99-F99,"")),"NA")</f>
        <v>2.3333333333333286</v>
      </c>
      <c r="V99" s="89">
        <f t="shared" ref="V99:V130" si="40">IF(C99&lt;&gt;"",IF(A99="","",IF(M99&gt;0,IF(Q99&lt;&gt;"Error",L99-Q99,""), L99-F99)),"NA")</f>
        <v>0.28333333333333144</v>
      </c>
      <c r="W99" s="89">
        <f t="shared" si="30"/>
        <v>33.35</v>
      </c>
      <c r="X99" s="89">
        <f t="shared" si="31"/>
        <v>5.8333333333333357</v>
      </c>
      <c r="Y99" s="131">
        <f t="shared" ref="Y99:Y130" si="41">IF(F99&gt;0,IF(M99&lt;&gt;"",M99-N99,""),"NA")</f>
        <v>2</v>
      </c>
      <c r="Z99" s="131">
        <f t="shared" si="32"/>
        <v>0</v>
      </c>
      <c r="AA99" s="29"/>
      <c r="AB99" s="31"/>
      <c r="AC99" s="31"/>
      <c r="AD99" s="25"/>
      <c r="AE99" s="19"/>
    </row>
    <row r="100" spans="1:31">
      <c r="A100" s="164"/>
      <c r="B100" s="165">
        <v>51</v>
      </c>
      <c r="C100" s="166" t="b">
        <v>1</v>
      </c>
      <c r="D100" s="167">
        <v>42663</v>
      </c>
      <c r="E100" s="168">
        <v>0.38194444444444442</v>
      </c>
      <c r="F100" s="169">
        <f t="shared" si="33"/>
        <v>81.166666666666671</v>
      </c>
      <c r="G100" s="170"/>
      <c r="H100" s="172"/>
      <c r="I100" s="169"/>
      <c r="J100" s="170"/>
      <c r="K100" s="172"/>
      <c r="L100" s="169"/>
      <c r="M100" s="175" t="str">
        <f t="shared" si="34"/>
        <v/>
      </c>
      <c r="N100" s="176" t="str">
        <f t="shared" si="35"/>
        <v/>
      </c>
      <c r="O100" s="95"/>
      <c r="P100" s="135" t="str">
        <f t="array" ref="P100">IF(A100="","",IF( C100="","NA",IF(M100&gt;0,   IF(MIN(IF(B:B=A100,F:F))&lt;=L100,  IF(MIN(IF(B:B=A100,F:F)) &gt;= F100,   MIN(IF(B:B=A100,F:F)), "Onward infection before infected"),"Onward infection after recovered"),"")))</f>
        <v/>
      </c>
      <c r="Q100" s="89" t="str">
        <f t="array" ref="Q100">IF(A100="","",IF( C100="","NA",IF(M100&gt;0,   IF(MIN(IF(B:B=A100,F:F))&lt;=L100,  IF(MIN(IF(B:B=A100,F:F)) &gt;= F100,   MIN(IF(B:B=A100,F:F)), F100),L100),"")))</f>
        <v/>
      </c>
      <c r="R100" s="99" t="str">
        <f t="shared" si="36"/>
        <v>NA</v>
      </c>
      <c r="S100" s="99" t="str">
        <f t="shared" si="37"/>
        <v>NA</v>
      </c>
      <c r="T100" s="89" t="str">
        <f t="shared" si="38"/>
        <v/>
      </c>
      <c r="U100" s="89" t="str">
        <f t="shared" si="39"/>
        <v/>
      </c>
      <c r="V100" s="89" t="str">
        <f t="shared" si="40"/>
        <v/>
      </c>
      <c r="W100" s="89">
        <f t="shared" si="30"/>
        <v>37.75</v>
      </c>
      <c r="X100" s="89">
        <f t="shared" si="31"/>
        <v>43.416666666666671</v>
      </c>
      <c r="Y100" s="131" t="str">
        <f t="shared" si="41"/>
        <v/>
      </c>
      <c r="Z100" s="131">
        <f t="shared" si="32"/>
        <v>0</v>
      </c>
    </row>
    <row r="101" spans="1:31">
      <c r="A101" s="164"/>
      <c r="B101" s="165">
        <v>54</v>
      </c>
      <c r="C101" s="166" t="b">
        <v>1</v>
      </c>
      <c r="D101" s="167">
        <v>42663</v>
      </c>
      <c r="E101" s="168">
        <v>0.5</v>
      </c>
      <c r="F101" s="169">
        <f t="shared" si="33"/>
        <v>84</v>
      </c>
      <c r="G101" s="170"/>
      <c r="H101" s="172"/>
      <c r="I101" s="169"/>
      <c r="J101" s="170"/>
      <c r="K101" s="172"/>
      <c r="L101" s="169"/>
      <c r="M101" s="175" t="str">
        <f t="shared" si="34"/>
        <v/>
      </c>
      <c r="N101" s="176" t="str">
        <f t="shared" si="35"/>
        <v/>
      </c>
      <c r="O101" s="95"/>
      <c r="P101" s="135" t="str">
        <f t="array" ref="P101">IF(A101="","",IF( C101="","NA",IF(M101&gt;0,   IF(MIN(IF(B:B=A101,F:F))&lt;=L101,  IF(MIN(IF(B:B=A101,F:F)) &gt;= F101,   MIN(IF(B:B=A101,F:F)), "Onward infection before infected"),"Onward infection after recovered"),"")))</f>
        <v/>
      </c>
      <c r="Q101" s="89" t="str">
        <f t="array" ref="Q101">IF(A101="","",IF( C101="","NA",IF(M101&gt;0,   IF(MIN(IF(B:B=A101,F:F))&lt;=L101,  IF(MIN(IF(B:B=A101,F:F)) &gt;= F101,   MIN(IF(B:B=A101,F:F)), F101),L101),"")))</f>
        <v/>
      </c>
      <c r="R101" s="99" t="str">
        <f t="shared" si="36"/>
        <v>NA</v>
      </c>
      <c r="S101" s="99" t="str">
        <f t="shared" si="37"/>
        <v>NA</v>
      </c>
      <c r="T101" s="89" t="str">
        <f t="shared" si="38"/>
        <v/>
      </c>
      <c r="U101" s="89" t="str">
        <f t="shared" si="39"/>
        <v/>
      </c>
      <c r="V101" s="89" t="str">
        <f t="shared" si="40"/>
        <v/>
      </c>
      <c r="W101" s="89">
        <f t="shared" si="30"/>
        <v>39.65</v>
      </c>
      <c r="X101" s="89">
        <f t="shared" si="31"/>
        <v>44.35</v>
      </c>
      <c r="Y101" s="131" t="str">
        <f t="shared" si="41"/>
        <v/>
      </c>
      <c r="Z101" s="131">
        <f t="shared" si="32"/>
        <v>1</v>
      </c>
    </row>
    <row r="102" spans="1:31" s="20" customFormat="1">
      <c r="A102" s="151">
        <v>54</v>
      </c>
      <c r="B102" s="201">
        <v>43</v>
      </c>
      <c r="C102" s="153" t="b">
        <v>0</v>
      </c>
      <c r="D102" s="154">
        <v>42661</v>
      </c>
      <c r="E102" s="155">
        <v>0.65208333333333335</v>
      </c>
      <c r="F102" s="156">
        <f t="shared" si="33"/>
        <v>39.65</v>
      </c>
      <c r="G102" s="202"/>
      <c r="H102" s="203"/>
      <c r="I102" s="204"/>
      <c r="J102" s="161">
        <v>42663</v>
      </c>
      <c r="K102" s="162">
        <v>0.5</v>
      </c>
      <c r="L102" s="163">
        <f>(J102-$AB$16)*24+24*(K102-$AB$17)</f>
        <v>84</v>
      </c>
      <c r="M102" s="181">
        <f t="shared" si="34"/>
        <v>5</v>
      </c>
      <c r="N102" s="160">
        <f t="shared" si="35"/>
        <v>0</v>
      </c>
      <c r="O102" s="95"/>
      <c r="P102" s="135">
        <f t="array" ref="P102">IF(A102="","",IF( C102="","NA",IF(M102&gt;0,   IF(MIN(IF(B:B=A102,F:F))&lt;=L102,  IF(MIN(IF(B:B=A102,F:F)) &gt;= F102,   MIN(IF(B:B=A102,F:F)), "Onward infection before infected"),"Onward infection after recovered"),"")))</f>
        <v>84</v>
      </c>
      <c r="Q102" s="89">
        <f t="array" ref="Q102">IF(A102="","",IF( C102="","NA",IF(M102&gt;0,   IF(MIN(IF(B:B=A102,F:F))&lt;=L102,  IF(MIN(IF(B:B=A102,F:F)) &gt;= F102,   MIN(IF(B:B=A102,F:F)), F102),L102),"")))</f>
        <v>84</v>
      </c>
      <c r="R102" s="99">
        <f t="shared" si="36"/>
        <v>1</v>
      </c>
      <c r="S102" s="99">
        <f t="shared" si="37"/>
        <v>0</v>
      </c>
      <c r="T102" s="89">
        <f t="shared" si="38"/>
        <v>44.35</v>
      </c>
      <c r="U102" s="89" t="str">
        <f t="shared" si="39"/>
        <v/>
      </c>
      <c r="V102" s="89">
        <f t="shared" si="40"/>
        <v>0</v>
      </c>
      <c r="W102" s="89">
        <f t="shared" si="30"/>
        <v>36.833333333333329</v>
      </c>
      <c r="X102" s="89">
        <f t="shared" si="31"/>
        <v>2.81666666666667</v>
      </c>
      <c r="Y102" s="131">
        <f t="shared" si="41"/>
        <v>5</v>
      </c>
      <c r="Z102" s="131">
        <f t="shared" si="32"/>
        <v>1</v>
      </c>
      <c r="AA102" s="29"/>
      <c r="AB102" s="31"/>
      <c r="AC102" s="31"/>
      <c r="AD102" s="19"/>
      <c r="AE102" s="19"/>
    </row>
    <row r="103" spans="1:31" s="20" customFormat="1">
      <c r="A103" s="151">
        <v>55</v>
      </c>
      <c r="B103" s="152">
        <v>48</v>
      </c>
      <c r="C103" s="153" t="b">
        <v>0</v>
      </c>
      <c r="D103" s="154">
        <v>42661</v>
      </c>
      <c r="E103" s="155">
        <v>0.65833333333333333</v>
      </c>
      <c r="F103" s="156">
        <f t="shared" si="33"/>
        <v>39.799999999999997</v>
      </c>
      <c r="G103" s="157">
        <v>42662</v>
      </c>
      <c r="H103" s="158">
        <v>0.66875000000000007</v>
      </c>
      <c r="I103" s="156">
        <f>(G103-$AB$16)*24+24*(H103-$AB$17)</f>
        <v>64.05</v>
      </c>
      <c r="J103" s="157">
        <v>42662</v>
      </c>
      <c r="K103" s="158">
        <v>0.68402777777777779</v>
      </c>
      <c r="L103" s="156">
        <f>(J103-$AB$16)*24+24*(K103-$AB$17)</f>
        <v>64.416666666666671</v>
      </c>
      <c r="M103" s="159">
        <f t="shared" si="34"/>
        <v>2</v>
      </c>
      <c r="N103" s="160">
        <f t="shared" si="35"/>
        <v>0</v>
      </c>
      <c r="O103" s="95"/>
      <c r="P103" s="135">
        <f t="array" ref="P103">IF(A103="","",IF( C103="","NA",IF(M103&gt;0,   IF(MIN(IF(B:B=A103,F:F))&lt;=L103,  IF(MIN(IF(B:B=A103,F:F)) &gt;= F103,   MIN(IF(B:B=A103,F:F)), "Onward infection before infected"),"Onward infection after recovered"),"")))</f>
        <v>64.416666666666671</v>
      </c>
      <c r="Q103" s="89">
        <f t="array" ref="Q103">IF(A103="","",IF( C103="","NA",IF(M103&gt;0,   IF(MIN(IF(B:B=A103,F:F))&lt;=L103,  IF(MIN(IF(B:B=A103,F:F)) &gt;= F103,   MIN(IF(B:B=A103,F:F)), F103),L103),"")))</f>
        <v>64.416666666666671</v>
      </c>
      <c r="R103" s="99">
        <f t="shared" si="36"/>
        <v>1</v>
      </c>
      <c r="S103" s="99">
        <f t="shared" si="37"/>
        <v>1</v>
      </c>
      <c r="T103" s="89">
        <f t="shared" si="38"/>
        <v>24.616666666666674</v>
      </c>
      <c r="U103" s="89">
        <f t="shared" si="39"/>
        <v>24.25</v>
      </c>
      <c r="V103" s="89">
        <f t="shared" si="40"/>
        <v>0</v>
      </c>
      <c r="W103" s="89">
        <f t="shared" si="30"/>
        <v>37.333333333333336</v>
      </c>
      <c r="X103" s="89">
        <f t="shared" si="31"/>
        <v>2.4666666666666615</v>
      </c>
      <c r="Y103" s="131">
        <f t="shared" si="41"/>
        <v>2</v>
      </c>
      <c r="Z103" s="131">
        <f t="shared" si="32"/>
        <v>1</v>
      </c>
      <c r="AD103" s="19"/>
      <c r="AE103" s="19"/>
    </row>
    <row r="104" spans="1:31" s="20" customFormat="1">
      <c r="A104" s="164"/>
      <c r="B104" s="165">
        <v>53</v>
      </c>
      <c r="C104" s="166" t="b">
        <v>1</v>
      </c>
      <c r="D104" s="167">
        <v>42662</v>
      </c>
      <c r="E104" s="168">
        <v>0.64583333333333337</v>
      </c>
      <c r="F104" s="169">
        <f t="shared" si="33"/>
        <v>63.5</v>
      </c>
      <c r="G104" s="170"/>
      <c r="H104" s="172"/>
      <c r="I104" s="169"/>
      <c r="J104" s="170"/>
      <c r="K104" s="172"/>
      <c r="L104" s="169"/>
      <c r="M104" s="175" t="str">
        <f t="shared" si="34"/>
        <v/>
      </c>
      <c r="N104" s="176" t="str">
        <f t="shared" si="35"/>
        <v/>
      </c>
      <c r="O104" s="95"/>
      <c r="P104" s="135" t="str">
        <f t="array" ref="P104">IF(A104="","",IF( C104="","NA",IF(M104&gt;0,   IF(MIN(IF(B:B=A104,F:F))&lt;=L104,  IF(MIN(IF(B:B=A104,F:F)) &gt;= F104,   MIN(IF(B:B=A104,F:F)), "Onward infection before infected"),"Onward infection after recovered"),"")))</f>
        <v/>
      </c>
      <c r="Q104" s="89" t="str">
        <f t="array" ref="Q104">IF(A104="","",IF( C104="","NA",IF(M104&gt;0,   IF(MIN(IF(B:B=A104,F:F))&lt;=L104,  IF(MIN(IF(B:B=A104,F:F)) &gt;= F104,   MIN(IF(B:B=A104,F:F)), F104),L104),"")))</f>
        <v/>
      </c>
      <c r="R104" s="99" t="str">
        <f t="shared" si="36"/>
        <v>NA</v>
      </c>
      <c r="S104" s="99" t="str">
        <f t="shared" si="37"/>
        <v>NA</v>
      </c>
      <c r="T104" s="89" t="str">
        <f t="shared" si="38"/>
        <v/>
      </c>
      <c r="U104" s="89" t="str">
        <f t="shared" si="39"/>
        <v/>
      </c>
      <c r="V104" s="89" t="str">
        <f t="shared" si="40"/>
        <v/>
      </c>
      <c r="W104" s="89">
        <f t="shared" si="30"/>
        <v>39.183333333333337</v>
      </c>
      <c r="X104" s="89">
        <f t="shared" si="31"/>
        <v>24.316666666666663</v>
      </c>
      <c r="Y104" s="131" t="str">
        <f t="shared" si="41"/>
        <v/>
      </c>
      <c r="Z104" s="131">
        <f t="shared" si="32"/>
        <v>0</v>
      </c>
    </row>
    <row r="105" spans="1:31" s="20" customFormat="1">
      <c r="A105" s="164"/>
      <c r="B105" s="165">
        <v>39</v>
      </c>
      <c r="C105" s="166" t="b">
        <v>1</v>
      </c>
      <c r="D105" s="167">
        <v>42664</v>
      </c>
      <c r="E105" s="168">
        <v>0.6875</v>
      </c>
      <c r="F105" s="169">
        <f t="shared" si="33"/>
        <v>112.5</v>
      </c>
      <c r="G105" s="170"/>
      <c r="H105" s="172"/>
      <c r="I105" s="169"/>
      <c r="J105" s="170"/>
      <c r="K105" s="172"/>
      <c r="L105" s="169"/>
      <c r="M105" s="175" t="str">
        <f t="shared" si="34"/>
        <v/>
      </c>
      <c r="N105" s="176" t="str">
        <f t="shared" si="35"/>
        <v/>
      </c>
      <c r="O105" s="95"/>
      <c r="P105" s="135" t="str">
        <f t="array" ref="P105">IF(A105="","",IF( C105="","NA",IF(M105&gt;0,   IF(MIN(IF(B:B=A105,F:F))&lt;=L105,  IF(MIN(IF(B:B=A105,F:F)) &gt;= F105,   MIN(IF(B:B=A105,F:F)), "Onward infection before infected"),"Onward infection after recovered"),"")))</f>
        <v/>
      </c>
      <c r="Q105" s="89" t="str">
        <f t="array" ref="Q105">IF(A105="","",IF( C105="","NA",IF(M105&gt;0,   IF(MIN(IF(B:B=A105,F:F))&lt;=L105,  IF(MIN(IF(B:B=A105,F:F)) &gt;= F105,   MIN(IF(B:B=A105,F:F)), F105),L105),"")))</f>
        <v/>
      </c>
      <c r="R105" s="99" t="str">
        <f t="shared" si="36"/>
        <v>NA</v>
      </c>
      <c r="S105" s="99" t="str">
        <f t="shared" si="37"/>
        <v>NA</v>
      </c>
      <c r="T105" s="89" t="str">
        <f t="shared" si="38"/>
        <v/>
      </c>
      <c r="U105" s="89" t="str">
        <f t="shared" si="39"/>
        <v/>
      </c>
      <c r="V105" s="89" t="str">
        <f t="shared" si="40"/>
        <v/>
      </c>
      <c r="W105" s="89">
        <f t="shared" si="30"/>
        <v>36.333333333333336</v>
      </c>
      <c r="X105" s="89">
        <f t="shared" si="31"/>
        <v>76.166666666666657</v>
      </c>
      <c r="Y105" s="131" t="str">
        <f t="shared" si="41"/>
        <v/>
      </c>
      <c r="Z105" s="131">
        <f t="shared" si="32"/>
        <v>1</v>
      </c>
    </row>
    <row r="106" spans="1:31">
      <c r="A106" s="151">
        <v>56</v>
      </c>
      <c r="B106" s="201">
        <v>49</v>
      </c>
      <c r="C106" s="153" t="b">
        <v>0</v>
      </c>
      <c r="D106" s="154">
        <v>42662</v>
      </c>
      <c r="E106" s="155">
        <v>0.39583333333333331</v>
      </c>
      <c r="F106" s="156">
        <f t="shared" si="33"/>
        <v>57.5</v>
      </c>
      <c r="G106" s="202"/>
      <c r="H106" s="203"/>
      <c r="I106" s="204"/>
      <c r="J106" s="157">
        <v>42663</v>
      </c>
      <c r="K106" s="158">
        <v>0.3888888888888889</v>
      </c>
      <c r="L106" s="156">
        <f>(J106-$AB$16)*24+24*(K106-$AB$17)</f>
        <v>81.333333333333329</v>
      </c>
      <c r="M106" s="159">
        <f t="shared" si="34"/>
        <v>4</v>
      </c>
      <c r="N106" s="160">
        <f t="shared" si="35"/>
        <v>1</v>
      </c>
      <c r="O106" s="95"/>
      <c r="P106" s="135">
        <f t="array" ref="P106">IF(A106="","",IF( C106="","NA",IF(M106&gt;0,   IF(MIN(IF(B:B=A106,F:F))&lt;=L106,  IF(MIN(IF(B:B=A106,F:F)) &gt;= F106,   MIN(IF(B:B=A106,F:F)), "Onward infection before infected"),"Onward infection after recovered"),"")))</f>
        <v>64.400000000000006</v>
      </c>
      <c r="Q106" s="89">
        <f t="array" ref="Q106">IF(A106="","",IF( C106="","NA",IF(M106&gt;0,   IF(MIN(IF(B:B=A106,F:F))&lt;=L106,  IF(MIN(IF(B:B=A106,F:F)) &gt;= F106,   MIN(IF(B:B=A106,F:F)), F106),L106),"")))</f>
        <v>64.400000000000006</v>
      </c>
      <c r="R106" s="99">
        <f t="shared" si="36"/>
        <v>1</v>
      </c>
      <c r="S106" s="99">
        <f t="shared" si="37"/>
        <v>0</v>
      </c>
      <c r="T106" s="89">
        <f t="shared" si="38"/>
        <v>6.9000000000000057</v>
      </c>
      <c r="U106" s="89" t="str">
        <f t="shared" si="39"/>
        <v/>
      </c>
      <c r="V106" s="89">
        <f t="shared" si="40"/>
        <v>16.933333333333323</v>
      </c>
      <c r="W106" s="89">
        <f t="shared" si="30"/>
        <v>37.5</v>
      </c>
      <c r="X106" s="89">
        <f t="shared" si="31"/>
        <v>20</v>
      </c>
      <c r="Y106" s="131">
        <f t="shared" si="41"/>
        <v>3</v>
      </c>
      <c r="Z106" s="131">
        <f t="shared" si="32"/>
        <v>0</v>
      </c>
    </row>
    <row r="107" spans="1:31" s="20" customFormat="1">
      <c r="A107" s="164"/>
      <c r="B107" s="165">
        <v>53</v>
      </c>
      <c r="C107" s="166" t="b">
        <v>1</v>
      </c>
      <c r="D107" s="167">
        <v>42662</v>
      </c>
      <c r="E107" s="168">
        <v>0.64583333333333337</v>
      </c>
      <c r="F107" s="169">
        <f t="shared" si="33"/>
        <v>63.5</v>
      </c>
      <c r="G107" s="170"/>
      <c r="H107" s="172"/>
      <c r="I107" s="169"/>
      <c r="J107" s="170"/>
      <c r="K107" s="172"/>
      <c r="L107" s="169"/>
      <c r="M107" s="175" t="str">
        <f t="shared" si="34"/>
        <v/>
      </c>
      <c r="N107" s="176" t="str">
        <f t="shared" si="35"/>
        <v/>
      </c>
      <c r="O107" s="95"/>
      <c r="P107" s="135" t="str">
        <f t="array" ref="P107">IF(A107="","",IF( C107="","NA",IF(M107&gt;0,   IF(MIN(IF(B:B=A107,F:F))&lt;=L107,  IF(MIN(IF(B:B=A107,F:F)) &gt;= F107,   MIN(IF(B:B=A107,F:F)), "Onward infection before infected"),"Onward infection after recovered"),"")))</f>
        <v/>
      </c>
      <c r="Q107" s="89" t="str">
        <f t="array" ref="Q107">IF(A107="","",IF( C107="","NA",IF(M107&gt;0,   IF(MIN(IF(B:B=A107,F:F))&lt;=L107,  IF(MIN(IF(B:B=A107,F:F)) &gt;= F107,   MIN(IF(B:B=A107,F:F)), F107),L107),"")))</f>
        <v/>
      </c>
      <c r="R107" s="99" t="str">
        <f t="shared" si="36"/>
        <v>NA</v>
      </c>
      <c r="S107" s="99" t="str">
        <f t="shared" si="37"/>
        <v>NA</v>
      </c>
      <c r="T107" s="89" t="str">
        <f t="shared" si="38"/>
        <v/>
      </c>
      <c r="U107" s="89" t="str">
        <f t="shared" si="39"/>
        <v/>
      </c>
      <c r="V107" s="89" t="str">
        <f t="shared" si="40"/>
        <v/>
      </c>
      <c r="W107" s="89">
        <f t="shared" si="30"/>
        <v>39.183333333333337</v>
      </c>
      <c r="X107" s="89">
        <f t="shared" si="31"/>
        <v>24.316666666666663</v>
      </c>
      <c r="Y107" s="131" t="str">
        <f t="shared" si="41"/>
        <v/>
      </c>
      <c r="Z107" s="131">
        <f t="shared" si="32"/>
        <v>0</v>
      </c>
      <c r="AA107" s="81"/>
      <c r="AD107" s="8"/>
      <c r="AE107" s="8"/>
    </row>
    <row r="108" spans="1:31" s="20" customFormat="1">
      <c r="A108" s="151">
        <v>57</v>
      </c>
      <c r="B108" s="152">
        <v>28</v>
      </c>
      <c r="C108" s="153" t="b">
        <v>0</v>
      </c>
      <c r="D108" s="154">
        <v>42662</v>
      </c>
      <c r="E108" s="155">
        <v>0.5625</v>
      </c>
      <c r="F108" s="156">
        <f t="shared" si="33"/>
        <v>61.5</v>
      </c>
      <c r="G108" s="202"/>
      <c r="H108" s="203"/>
      <c r="I108" s="204"/>
      <c r="J108" s="161">
        <v>42664</v>
      </c>
      <c r="K108" s="162">
        <v>0.67361111111111116</v>
      </c>
      <c r="L108" s="156">
        <f>(J108-$AB$16)*24+24*(K108-$AB$17)</f>
        <v>112.16666666666667</v>
      </c>
      <c r="M108" s="181">
        <f t="shared" si="34"/>
        <v>1</v>
      </c>
      <c r="N108" s="160">
        <f t="shared" si="35"/>
        <v>1</v>
      </c>
      <c r="O108" s="95"/>
      <c r="P108" s="135">
        <f t="array" ref="P108">IF(A108="","",IF( C108="","NA",IF(M108&gt;0,   IF(MIN(IF(B:B=A108,F:F))&lt;=L108,  IF(MIN(IF(B:B=A108,F:F)) &gt;= F108,   MIN(IF(B:B=A108,F:F)), "Onward infection before infected"),"Onward infection after recovered"),"")))</f>
        <v>112.06666666666666</v>
      </c>
      <c r="Q108" s="89">
        <f t="array" ref="Q108">IF(A108="","",IF( C108="","NA",IF(M108&gt;0,   IF(MIN(IF(B:B=A108,F:F))&lt;=L108,  IF(MIN(IF(B:B=A108,F:F)) &gt;= F108,   MIN(IF(B:B=A108,F:F)), F108),L108),"")))</f>
        <v>112.06666666666666</v>
      </c>
      <c r="R108" s="99">
        <f t="shared" si="36"/>
        <v>1</v>
      </c>
      <c r="S108" s="99">
        <f t="shared" si="37"/>
        <v>0</v>
      </c>
      <c r="T108" s="89">
        <f t="shared" si="38"/>
        <v>50.566666666666663</v>
      </c>
      <c r="U108" s="89" t="str">
        <f t="shared" si="39"/>
        <v/>
      </c>
      <c r="V108" s="89">
        <f t="shared" si="40"/>
        <v>0.10000000000000853</v>
      </c>
      <c r="W108" s="89">
        <f t="shared" si="30"/>
        <v>33.333333333333336</v>
      </c>
      <c r="X108" s="89">
        <f t="shared" si="31"/>
        <v>28.166666666666664</v>
      </c>
      <c r="Y108" s="131">
        <f t="shared" si="41"/>
        <v>0</v>
      </c>
      <c r="Z108" s="131">
        <f t="shared" si="32"/>
        <v>0</v>
      </c>
      <c r="AD108" s="19"/>
      <c r="AE108" s="19"/>
    </row>
    <row r="109" spans="1:31" s="20" customFormat="1">
      <c r="A109" s="164"/>
      <c r="B109" s="165">
        <v>39</v>
      </c>
      <c r="C109" s="166" t="b">
        <v>1</v>
      </c>
      <c r="D109" s="167">
        <v>42662</v>
      </c>
      <c r="E109" s="168">
        <v>0.64583333333333337</v>
      </c>
      <c r="F109" s="169">
        <f t="shared" si="33"/>
        <v>63.5</v>
      </c>
      <c r="G109" s="170"/>
      <c r="H109" s="172"/>
      <c r="I109" s="169"/>
      <c r="J109" s="170"/>
      <c r="K109" s="172"/>
      <c r="L109" s="169"/>
      <c r="M109" s="175" t="str">
        <f t="shared" si="34"/>
        <v/>
      </c>
      <c r="N109" s="176" t="str">
        <f t="shared" si="35"/>
        <v/>
      </c>
      <c r="O109" s="95"/>
      <c r="P109" s="135" t="str">
        <f t="array" ref="P109">IF(A109="","",IF( C109="","NA",IF(M109&gt;0,   IF(MIN(IF(B:B=A109,F:F))&lt;=L109,  IF(MIN(IF(B:B=A109,F:F)) &gt;= F109,   MIN(IF(B:B=A109,F:F)), "Onward infection before infected"),"Onward infection after recovered"),"")))</f>
        <v/>
      </c>
      <c r="Q109" s="89" t="str">
        <f t="array" ref="Q109">IF(A109="","",IF( C109="","NA",IF(M109&gt;0,   IF(MIN(IF(B:B=A109,F:F))&lt;=L109,  IF(MIN(IF(B:B=A109,F:F)) &gt;= F109,   MIN(IF(B:B=A109,F:F)), F109),L109),"")))</f>
        <v/>
      </c>
      <c r="R109" s="99" t="str">
        <f t="shared" si="36"/>
        <v>NA</v>
      </c>
      <c r="S109" s="99" t="str">
        <f t="shared" si="37"/>
        <v>NA</v>
      </c>
      <c r="T109" s="89" t="str">
        <f t="shared" si="38"/>
        <v/>
      </c>
      <c r="U109" s="89" t="str">
        <f t="shared" si="39"/>
        <v/>
      </c>
      <c r="V109" s="89" t="str">
        <f t="shared" si="40"/>
        <v/>
      </c>
      <c r="W109" s="89">
        <f t="shared" si="30"/>
        <v>36.333333333333336</v>
      </c>
      <c r="X109" s="89">
        <f t="shared" si="31"/>
        <v>27.166666666666664</v>
      </c>
      <c r="Y109" s="131" t="str">
        <f t="shared" si="41"/>
        <v/>
      </c>
      <c r="Z109" s="131">
        <f t="shared" si="32"/>
        <v>1</v>
      </c>
      <c r="AD109" s="8"/>
      <c r="AE109" s="8"/>
    </row>
    <row r="110" spans="1:31">
      <c r="A110" s="164"/>
      <c r="B110" s="165">
        <v>65</v>
      </c>
      <c r="C110" s="166" t="b">
        <v>1</v>
      </c>
      <c r="D110" s="167">
        <v>42664</v>
      </c>
      <c r="E110" s="168">
        <v>0.44097222222222227</v>
      </c>
      <c r="F110" s="169">
        <f t="shared" si="33"/>
        <v>106.58333333333333</v>
      </c>
      <c r="G110" s="170"/>
      <c r="H110" s="172"/>
      <c r="I110" s="169"/>
      <c r="J110" s="170"/>
      <c r="K110" s="172"/>
      <c r="L110" s="169"/>
      <c r="M110" s="175" t="str">
        <f t="shared" si="34"/>
        <v/>
      </c>
      <c r="N110" s="176" t="str">
        <f t="shared" si="35"/>
        <v/>
      </c>
      <c r="O110" s="95"/>
      <c r="P110" s="135" t="str">
        <f t="array" ref="P110">IF(A110="","",IF( C110="","NA",IF(M110&gt;0,   IF(MIN(IF(B:B=A110,F:F))&lt;=L110,  IF(MIN(IF(B:B=A110,F:F)) &gt;= F110,   MIN(IF(B:B=A110,F:F)), "Onward infection before infected"),"Onward infection after recovered"),"")))</f>
        <v/>
      </c>
      <c r="Q110" s="89" t="str">
        <f t="array" ref="Q110">IF(A110="","",IF( C110="","NA",IF(M110&gt;0,   IF(MIN(IF(B:B=A110,F:F))&lt;=L110,  IF(MIN(IF(B:B=A110,F:F)) &gt;= F110,   MIN(IF(B:B=A110,F:F)), F110),L110),"")))</f>
        <v/>
      </c>
      <c r="R110" s="99" t="str">
        <f t="shared" si="36"/>
        <v>NA</v>
      </c>
      <c r="S110" s="99" t="str">
        <f t="shared" si="37"/>
        <v>NA</v>
      </c>
      <c r="T110" s="89" t="str">
        <f t="shared" si="38"/>
        <v/>
      </c>
      <c r="U110" s="89" t="str">
        <f t="shared" si="39"/>
        <v/>
      </c>
      <c r="V110" s="89" t="str">
        <f t="shared" si="40"/>
        <v/>
      </c>
      <c r="W110" s="89">
        <f t="shared" si="30"/>
        <v>85.416666666666671</v>
      </c>
      <c r="X110" s="89">
        <f t="shared" si="31"/>
        <v>21.166666666666657</v>
      </c>
      <c r="Y110" s="131" t="str">
        <f t="shared" si="41"/>
        <v/>
      </c>
      <c r="Z110" s="131">
        <f t="shared" si="32"/>
        <v>1</v>
      </c>
    </row>
    <row r="111" spans="1:31">
      <c r="A111" s="164"/>
      <c r="B111" s="165">
        <v>41</v>
      </c>
      <c r="C111" s="166" t="b">
        <v>1</v>
      </c>
      <c r="D111" s="167">
        <v>42664</v>
      </c>
      <c r="E111" s="168">
        <v>0.5805555555555556</v>
      </c>
      <c r="F111" s="169">
        <f t="shared" si="33"/>
        <v>109.93333333333334</v>
      </c>
      <c r="G111" s="170"/>
      <c r="H111" s="172"/>
      <c r="I111" s="169"/>
      <c r="J111" s="170"/>
      <c r="K111" s="172"/>
      <c r="L111" s="169"/>
      <c r="M111" s="175" t="str">
        <f t="shared" si="34"/>
        <v/>
      </c>
      <c r="N111" s="176" t="str">
        <f t="shared" si="35"/>
        <v/>
      </c>
      <c r="O111" s="95"/>
      <c r="P111" s="135" t="str">
        <f t="array" ref="P111">IF(A111="","",IF( C111="","NA",IF(M111&gt;0,   IF(MIN(IF(B:B=A111,F:F))&lt;=L111,  IF(MIN(IF(B:B=A111,F:F)) &gt;= F111,   MIN(IF(B:B=A111,F:F)), "Onward infection before infected"),"Onward infection after recovered"),"")))</f>
        <v/>
      </c>
      <c r="Q111" s="89" t="str">
        <f t="array" ref="Q111">IF(A111="","",IF( C111="","NA",IF(M111&gt;0,   IF(MIN(IF(B:B=A111,F:F))&lt;=L111,  IF(MIN(IF(B:B=A111,F:F)) &gt;= F111,   MIN(IF(B:B=A111,F:F)), F111),L111),"")))</f>
        <v/>
      </c>
      <c r="R111" s="99" t="str">
        <f t="shared" si="36"/>
        <v>NA</v>
      </c>
      <c r="S111" s="99" t="str">
        <f t="shared" si="37"/>
        <v>NA</v>
      </c>
      <c r="T111" s="89" t="str">
        <f t="shared" si="38"/>
        <v/>
      </c>
      <c r="U111" s="89" t="str">
        <f t="shared" si="39"/>
        <v/>
      </c>
      <c r="V111" s="89" t="str">
        <f t="shared" si="40"/>
        <v/>
      </c>
      <c r="W111" s="89">
        <f t="shared" si="30"/>
        <v>36.5</v>
      </c>
      <c r="X111" s="89">
        <f t="shared" si="31"/>
        <v>73.433333333333337</v>
      </c>
      <c r="Y111" s="131" t="str">
        <f t="shared" si="41"/>
        <v/>
      </c>
      <c r="Z111" s="131">
        <f t="shared" si="32"/>
        <v>1</v>
      </c>
    </row>
    <row r="112" spans="1:31">
      <c r="A112" s="164"/>
      <c r="B112" s="165">
        <v>62</v>
      </c>
      <c r="C112" s="166" t="b">
        <v>1</v>
      </c>
      <c r="D112" s="167">
        <v>42664</v>
      </c>
      <c r="E112" s="168">
        <v>0.67083333333333339</v>
      </c>
      <c r="F112" s="169">
        <f t="shared" si="33"/>
        <v>112.1</v>
      </c>
      <c r="G112" s="170"/>
      <c r="H112" s="172"/>
      <c r="I112" s="169"/>
      <c r="J112" s="170"/>
      <c r="K112" s="172"/>
      <c r="L112" s="169"/>
      <c r="M112" s="175" t="str">
        <f t="shared" si="34"/>
        <v/>
      </c>
      <c r="N112" s="176" t="str">
        <f t="shared" si="35"/>
        <v/>
      </c>
      <c r="O112" s="95"/>
      <c r="P112" s="135" t="str">
        <f t="array" ref="P112">IF(A112="","",IF( C112="","NA",IF(M112&gt;0,   IF(MIN(IF(B:B=A112,F:F))&lt;=L112,  IF(MIN(IF(B:B=A112,F:F)) &gt;= F112,   MIN(IF(B:B=A112,F:F)), "Onward infection before infected"),"Onward infection after recovered"),"")))</f>
        <v/>
      </c>
      <c r="Q112" s="89" t="str">
        <f t="array" ref="Q112">IF(A112="","",IF( C112="","NA",IF(M112&gt;0,   IF(MIN(IF(B:B=A112,F:F))&lt;=L112,  IF(MIN(IF(B:B=A112,F:F)) &gt;= F112,   MIN(IF(B:B=A112,F:F)), F112),L112),"")))</f>
        <v/>
      </c>
      <c r="R112" s="99" t="str">
        <f t="shared" si="36"/>
        <v>NA</v>
      </c>
      <c r="S112" s="99" t="str">
        <f t="shared" si="37"/>
        <v>NA</v>
      </c>
      <c r="T112" s="89" t="str">
        <f t="shared" si="38"/>
        <v/>
      </c>
      <c r="U112" s="89" t="str">
        <f t="shared" si="39"/>
        <v/>
      </c>
      <c r="V112" s="89" t="str">
        <f t="shared" si="40"/>
        <v/>
      </c>
      <c r="W112" s="89">
        <f t="shared" si="30"/>
        <v>83.5</v>
      </c>
      <c r="X112" s="89">
        <f t="shared" si="31"/>
        <v>28.599999999999994</v>
      </c>
      <c r="Y112" s="131" t="str">
        <f t="shared" si="41"/>
        <v/>
      </c>
      <c r="Z112" s="131">
        <f t="shared" si="32"/>
        <v>1</v>
      </c>
    </row>
    <row r="113" spans="1:31" s="20" customFormat="1">
      <c r="A113" s="151">
        <v>58</v>
      </c>
      <c r="B113" s="152">
        <v>53</v>
      </c>
      <c r="C113" s="153" t="b">
        <v>0</v>
      </c>
      <c r="D113" s="154">
        <v>42662</v>
      </c>
      <c r="E113" s="155">
        <v>0.63402777777777775</v>
      </c>
      <c r="F113" s="156">
        <f t="shared" si="33"/>
        <v>63.216666666666669</v>
      </c>
      <c r="G113" s="157">
        <v>42662</v>
      </c>
      <c r="H113" s="158">
        <v>0.94513888888888886</v>
      </c>
      <c r="I113" s="156">
        <f>(G113-$AB$16)*24+24*(H113-$AB$17)</f>
        <v>70.683333333333337</v>
      </c>
      <c r="J113" s="161">
        <v>42663</v>
      </c>
      <c r="K113" s="162">
        <v>0.38541666666666669</v>
      </c>
      <c r="L113" s="156">
        <f>(J113-$AB$16)*24+24*(K113-$AB$17)</f>
        <v>81.25</v>
      </c>
      <c r="M113" s="181">
        <f t="shared" si="34"/>
        <v>1</v>
      </c>
      <c r="N113" s="160">
        <f t="shared" si="35"/>
        <v>0</v>
      </c>
      <c r="O113" s="95"/>
      <c r="P113" s="135">
        <f t="array" ref="P113">IF(A113="","",IF( C113="","NA",IF(M113&gt;0,   IF(MIN(IF(B:B=A113,F:F))&lt;=L113,  IF(MIN(IF(B:B=A113,F:F)) &gt;= F113,   MIN(IF(B:B=A113,F:F)), "Onward infection before infected"),"Onward infection after recovered"),"")))</f>
        <v>81.25</v>
      </c>
      <c r="Q113" s="89">
        <f t="array" ref="Q113">IF(A113="","",IF( C113="","NA",IF(M113&gt;0,   IF(MIN(IF(B:B=A113,F:F))&lt;=L113,  IF(MIN(IF(B:B=A113,F:F)) &gt;= F113,   MIN(IF(B:B=A113,F:F)), F113),L113),"")))</f>
        <v>81.25</v>
      </c>
      <c r="R113" s="99">
        <f t="shared" si="36"/>
        <v>1</v>
      </c>
      <c r="S113" s="99">
        <f t="shared" si="37"/>
        <v>1</v>
      </c>
      <c r="T113" s="89">
        <f t="shared" si="38"/>
        <v>18.033333333333331</v>
      </c>
      <c r="U113" s="89">
        <f t="shared" si="39"/>
        <v>7.4666666666666686</v>
      </c>
      <c r="V113" s="89">
        <f t="shared" si="40"/>
        <v>0</v>
      </c>
      <c r="W113" s="89">
        <f t="shared" si="30"/>
        <v>39.183333333333337</v>
      </c>
      <c r="X113" s="89">
        <f t="shared" si="31"/>
        <v>24.033333333333331</v>
      </c>
      <c r="Y113" s="131">
        <f t="shared" si="41"/>
        <v>1</v>
      </c>
      <c r="Z113" s="131">
        <f t="shared" si="32"/>
        <v>0</v>
      </c>
      <c r="AD113" s="8"/>
      <c r="AE113" s="8"/>
    </row>
    <row r="114" spans="1:31" s="20" customFormat="1">
      <c r="A114" s="164"/>
      <c r="B114" s="165">
        <v>51</v>
      </c>
      <c r="C114" s="166" t="b">
        <v>1</v>
      </c>
      <c r="D114" s="167">
        <v>42663</v>
      </c>
      <c r="E114" s="168">
        <v>0.38541666666666669</v>
      </c>
      <c r="F114" s="169">
        <f t="shared" si="33"/>
        <v>81.25</v>
      </c>
      <c r="G114" s="170"/>
      <c r="H114" s="172"/>
      <c r="I114" s="169"/>
      <c r="J114" s="183"/>
      <c r="K114" s="184"/>
      <c r="L114" s="185"/>
      <c r="M114" s="175" t="str">
        <f t="shared" si="34"/>
        <v/>
      </c>
      <c r="N114" s="176" t="str">
        <f t="shared" si="35"/>
        <v/>
      </c>
      <c r="O114" s="95"/>
      <c r="P114" s="135" t="str">
        <f t="array" ref="P114">IF(A114="","",IF( C114="","NA",IF(M114&gt;0,   IF(MIN(IF(B:B=A114,F:F))&lt;=L114,  IF(MIN(IF(B:B=A114,F:F)) &gt;= F114,   MIN(IF(B:B=A114,F:F)), "Onward infection before infected"),"Onward infection after recovered"),"")))</f>
        <v/>
      </c>
      <c r="Q114" s="89" t="str">
        <f t="array" ref="Q114">IF(A114="","",IF( C114="","NA",IF(M114&gt;0,   IF(MIN(IF(B:B=A114,F:F))&lt;=L114,  IF(MIN(IF(B:B=A114,F:F)) &gt;= F114,   MIN(IF(B:B=A114,F:F)), F114),L114),"")))</f>
        <v/>
      </c>
      <c r="R114" s="99" t="str">
        <f t="shared" si="36"/>
        <v>NA</v>
      </c>
      <c r="S114" s="99" t="str">
        <f t="shared" si="37"/>
        <v>NA</v>
      </c>
      <c r="T114" s="89" t="str">
        <f t="shared" si="38"/>
        <v/>
      </c>
      <c r="U114" s="89" t="str">
        <f t="shared" si="39"/>
        <v/>
      </c>
      <c r="V114" s="89" t="str">
        <f t="shared" si="40"/>
        <v/>
      </c>
      <c r="W114" s="89">
        <f t="shared" si="30"/>
        <v>37.75</v>
      </c>
      <c r="X114" s="89">
        <f t="shared" si="31"/>
        <v>43.5</v>
      </c>
      <c r="Y114" s="131" t="str">
        <f t="shared" si="41"/>
        <v/>
      </c>
      <c r="Z114" s="131">
        <f t="shared" si="32"/>
        <v>0</v>
      </c>
    </row>
    <row r="115" spans="1:31">
      <c r="A115" s="164"/>
      <c r="B115" s="165">
        <v>54</v>
      </c>
      <c r="C115" s="166" t="b">
        <v>1</v>
      </c>
      <c r="D115" s="167">
        <v>42663</v>
      </c>
      <c r="E115" s="168">
        <v>0.5</v>
      </c>
      <c r="F115" s="169">
        <f t="shared" si="33"/>
        <v>84</v>
      </c>
      <c r="G115" s="170"/>
      <c r="H115" s="172"/>
      <c r="I115" s="169"/>
      <c r="J115" s="183"/>
      <c r="K115" s="184"/>
      <c r="L115" s="185"/>
      <c r="M115" s="175" t="str">
        <f t="shared" si="34"/>
        <v/>
      </c>
      <c r="N115" s="176" t="str">
        <f t="shared" si="35"/>
        <v/>
      </c>
      <c r="O115" s="95"/>
      <c r="P115" s="135" t="str">
        <f t="array" ref="P115">IF(A115="","",IF( C115="","NA",IF(M115&gt;0,   IF(MIN(IF(B:B=A115,F:F))&lt;=L115,  IF(MIN(IF(B:B=A115,F:F)) &gt;= F115,   MIN(IF(B:B=A115,F:F)), "Onward infection before infected"),"Onward infection after recovered"),"")))</f>
        <v/>
      </c>
      <c r="Q115" s="89" t="str">
        <f t="array" ref="Q115">IF(A115="","",IF( C115="","NA",IF(M115&gt;0,   IF(MIN(IF(B:B=A115,F:F))&lt;=L115,  IF(MIN(IF(B:B=A115,F:F)) &gt;= F115,   MIN(IF(B:B=A115,F:F)), F115),L115),"")))</f>
        <v/>
      </c>
      <c r="R115" s="99" t="str">
        <f t="shared" si="36"/>
        <v>NA</v>
      </c>
      <c r="S115" s="99" t="str">
        <f t="shared" si="37"/>
        <v>NA</v>
      </c>
      <c r="T115" s="89" t="str">
        <f t="shared" si="38"/>
        <v/>
      </c>
      <c r="U115" s="89" t="str">
        <f t="shared" si="39"/>
        <v/>
      </c>
      <c r="V115" s="89" t="str">
        <f t="shared" si="40"/>
        <v/>
      </c>
      <c r="W115" s="89">
        <f t="shared" si="30"/>
        <v>39.65</v>
      </c>
      <c r="X115" s="89">
        <f t="shared" si="31"/>
        <v>44.35</v>
      </c>
      <c r="Y115" s="131" t="str">
        <f t="shared" si="41"/>
        <v/>
      </c>
      <c r="Z115" s="131">
        <f t="shared" si="32"/>
        <v>1</v>
      </c>
    </row>
    <row r="116" spans="1:31" s="20" customFormat="1">
      <c r="A116" s="151">
        <v>59</v>
      </c>
      <c r="B116" s="152">
        <v>56</v>
      </c>
      <c r="C116" s="153" t="b">
        <v>0</v>
      </c>
      <c r="D116" s="154">
        <v>42662</v>
      </c>
      <c r="E116" s="155">
        <v>0.68333333333333324</v>
      </c>
      <c r="F116" s="156">
        <f t="shared" si="33"/>
        <v>64.400000000000006</v>
      </c>
      <c r="G116" s="157"/>
      <c r="H116" s="158"/>
      <c r="I116" s="156"/>
      <c r="J116" s="202">
        <v>42663</v>
      </c>
      <c r="K116" s="203">
        <v>0.56111111111111112</v>
      </c>
      <c r="L116" s="204">
        <f>(J116-$AB$16)*24+24*(K116-$AB$17)</f>
        <v>85.466666666666669</v>
      </c>
      <c r="M116" s="205">
        <f t="shared" si="34"/>
        <v>2</v>
      </c>
      <c r="N116" s="206">
        <f t="shared" si="35"/>
        <v>2</v>
      </c>
      <c r="O116" s="94"/>
      <c r="P116" s="135">
        <f t="array" ref="P116">IF(A116="","",IF( C116="","NA",IF(M116&gt;0,   IF(MIN(IF(B:B=A116,F:F))&lt;=L116,  IF(MIN(IF(B:B=A116,F:F)) &gt;= F116,   MIN(IF(B:B=A116,F:F)), "Onward infection before infected"),"Onward infection after recovered"),"")))</f>
        <v>85.4</v>
      </c>
      <c r="Q116" s="89">
        <f t="array" ref="Q116">IF(A116="","",IF( C116="","NA",IF(M116&gt;0,   IF(MIN(IF(B:B=A116,F:F))&lt;=L116,  IF(MIN(IF(B:B=A116,F:F)) &gt;= F116,   MIN(IF(B:B=A116,F:F)), F116),L116),"")))</f>
        <v>85.4</v>
      </c>
      <c r="R116" s="99">
        <f t="shared" si="36"/>
        <v>1</v>
      </c>
      <c r="S116" s="99">
        <f t="shared" si="37"/>
        <v>0</v>
      </c>
      <c r="T116" s="89">
        <f t="shared" si="38"/>
        <v>21</v>
      </c>
      <c r="U116" s="89" t="str">
        <f t="shared" si="39"/>
        <v/>
      </c>
      <c r="V116" s="89">
        <f t="shared" si="40"/>
        <v>6.6666666666662877E-2</v>
      </c>
      <c r="W116" s="89">
        <f t="shared" si="30"/>
        <v>57.5</v>
      </c>
      <c r="X116" s="89">
        <f t="shared" si="31"/>
        <v>6.9000000000000057</v>
      </c>
      <c r="Y116" s="131">
        <f t="shared" si="41"/>
        <v>0</v>
      </c>
      <c r="Z116" s="131">
        <f t="shared" si="32"/>
        <v>1</v>
      </c>
    </row>
    <row r="117" spans="1:31">
      <c r="A117" s="151">
        <v>60</v>
      </c>
      <c r="B117" s="152">
        <v>51</v>
      </c>
      <c r="C117" s="153" t="b">
        <v>0</v>
      </c>
      <c r="D117" s="154">
        <v>42663</v>
      </c>
      <c r="E117" s="155">
        <v>0.38263888888888892</v>
      </c>
      <c r="F117" s="156">
        <f t="shared" si="33"/>
        <v>81.183333333333337</v>
      </c>
      <c r="G117" s="157">
        <v>42663</v>
      </c>
      <c r="H117" s="158">
        <v>0.3979166666666667</v>
      </c>
      <c r="I117" s="156">
        <f>(G117-$AB$16)*24+24*(H117-$AB$17)</f>
        <v>81.55</v>
      </c>
      <c r="J117" s="157">
        <v>42663</v>
      </c>
      <c r="K117" s="158">
        <v>0.50624999999999998</v>
      </c>
      <c r="L117" s="156">
        <f>(J117-$AB$16)*24+24*(K117-$AB$17)</f>
        <v>84.15</v>
      </c>
      <c r="M117" s="159">
        <f t="shared" si="34"/>
        <v>0</v>
      </c>
      <c r="N117" s="160">
        <f t="shared" si="35"/>
        <v>0</v>
      </c>
      <c r="O117" s="95"/>
      <c r="P117" s="135" t="str">
        <f t="array" ref="P117">IF(A117="","",IF( C117="","NA",IF(M117&gt;0,   IF(MIN(IF(B:B=A117,F:F))&lt;=L117,  IF(MIN(IF(B:B=A117,F:F)) &gt;= F117,   MIN(IF(B:B=A117,F:F)), "Onward infection before infected"),"Onward infection after recovered"),"")))</f>
        <v/>
      </c>
      <c r="Q117" s="89" t="str">
        <f t="array" ref="Q117">IF(A117="","",IF( C117="","NA",IF(M117&gt;0,   IF(MIN(IF(B:B=A117,F:F))&lt;=L117,  IF(MIN(IF(B:B=A117,F:F)) &gt;= F117,   MIN(IF(B:B=A117,F:F)), F117),L117),"")))</f>
        <v/>
      </c>
      <c r="R117" s="99">
        <f t="shared" si="36"/>
        <v>1</v>
      </c>
      <c r="S117" s="99">
        <f t="shared" si="37"/>
        <v>1</v>
      </c>
      <c r="T117" s="89" t="str">
        <f t="shared" si="38"/>
        <v/>
      </c>
      <c r="U117" s="89">
        <f t="shared" si="39"/>
        <v>0.36666666666666003</v>
      </c>
      <c r="V117" s="89">
        <f t="shared" si="40"/>
        <v>2.9666666666666686</v>
      </c>
      <c r="W117" s="89">
        <f t="shared" si="30"/>
        <v>37.75</v>
      </c>
      <c r="X117" s="89">
        <f t="shared" si="31"/>
        <v>43.433333333333337</v>
      </c>
      <c r="Y117" s="131">
        <f t="shared" si="41"/>
        <v>0</v>
      </c>
      <c r="Z117" s="131">
        <f t="shared" si="32"/>
        <v>0</v>
      </c>
    </row>
    <row r="118" spans="1:31" s="20" customFormat="1">
      <c r="A118" s="164"/>
      <c r="B118" s="165">
        <v>56</v>
      </c>
      <c r="C118" s="166" t="b">
        <v>1</v>
      </c>
      <c r="D118" s="167">
        <v>42663</v>
      </c>
      <c r="E118" s="168">
        <v>0.3888888888888889</v>
      </c>
      <c r="F118" s="169">
        <f t="shared" si="33"/>
        <v>81.333333333333329</v>
      </c>
      <c r="G118" s="170"/>
      <c r="H118" s="172"/>
      <c r="I118" s="169"/>
      <c r="J118" s="170"/>
      <c r="K118" s="172"/>
      <c r="L118" s="169"/>
      <c r="M118" s="175" t="str">
        <f t="shared" si="34"/>
        <v/>
      </c>
      <c r="N118" s="176" t="str">
        <f t="shared" si="35"/>
        <v/>
      </c>
      <c r="O118" s="95"/>
      <c r="P118" s="135" t="str">
        <f t="array" ref="P118">IF(A118="","",IF( C118="","NA",IF(M118&gt;0,   IF(MIN(IF(B:B=A118,F:F))&lt;=L118,  IF(MIN(IF(B:B=A118,F:F)) &gt;= F118,   MIN(IF(B:B=A118,F:F)), "Onward infection before infected"),"Onward infection after recovered"),"")))</f>
        <v/>
      </c>
      <c r="Q118" s="89" t="str">
        <f t="array" ref="Q118">IF(A118="","",IF( C118="","NA",IF(M118&gt;0,   IF(MIN(IF(B:B=A118,F:F))&lt;=L118,  IF(MIN(IF(B:B=A118,F:F)) &gt;= F118,   MIN(IF(B:B=A118,F:F)), F118),L118),"")))</f>
        <v/>
      </c>
      <c r="R118" s="99" t="str">
        <f t="shared" si="36"/>
        <v>NA</v>
      </c>
      <c r="S118" s="99" t="str">
        <f t="shared" si="37"/>
        <v>NA</v>
      </c>
      <c r="T118" s="89" t="str">
        <f t="shared" si="38"/>
        <v/>
      </c>
      <c r="U118" s="89" t="str">
        <f t="shared" si="39"/>
        <v/>
      </c>
      <c r="V118" s="89" t="str">
        <f t="shared" si="40"/>
        <v/>
      </c>
      <c r="W118" s="89">
        <f t="shared" si="30"/>
        <v>57.5</v>
      </c>
      <c r="X118" s="89">
        <f t="shared" si="31"/>
        <v>23.833333333333329</v>
      </c>
      <c r="Y118" s="131" t="str">
        <f t="shared" si="41"/>
        <v/>
      </c>
      <c r="Z118" s="131">
        <f t="shared" si="32"/>
        <v>1</v>
      </c>
      <c r="AA118" s="81"/>
    </row>
    <row r="119" spans="1:31">
      <c r="A119" s="164"/>
      <c r="B119" s="165">
        <v>33</v>
      </c>
      <c r="C119" s="166" t="b">
        <v>1</v>
      </c>
      <c r="D119" s="167">
        <v>42663</v>
      </c>
      <c r="E119" s="168">
        <v>0.53611111111111109</v>
      </c>
      <c r="F119" s="169">
        <f t="shared" si="33"/>
        <v>84.866666666666674</v>
      </c>
      <c r="G119" s="170"/>
      <c r="H119" s="172"/>
      <c r="I119" s="169"/>
      <c r="J119" s="170"/>
      <c r="K119" s="172"/>
      <c r="L119" s="169"/>
      <c r="M119" s="175" t="str">
        <f t="shared" si="34"/>
        <v/>
      </c>
      <c r="N119" s="176" t="str">
        <f t="shared" si="35"/>
        <v/>
      </c>
      <c r="O119" s="95"/>
      <c r="P119" s="135" t="str">
        <f t="array" ref="P119">IF(A119="","",IF( C119="","NA",IF(M119&gt;0,   IF(MIN(IF(B:B=A119,F:F))&lt;=L119,  IF(MIN(IF(B:B=A119,F:F)) &gt;= F119,   MIN(IF(B:B=A119,F:F)), "Onward infection before infected"),"Onward infection after recovered"),"")))</f>
        <v/>
      </c>
      <c r="Q119" s="89" t="str">
        <f t="array" ref="Q119">IF(A119="","",IF( C119="","NA",IF(M119&gt;0,   IF(MIN(IF(B:B=A119,F:F))&lt;=L119,  IF(MIN(IF(B:B=A119,F:F)) &gt;= F119,   MIN(IF(B:B=A119,F:F)), F119),L119),"")))</f>
        <v/>
      </c>
      <c r="R119" s="99" t="str">
        <f t="shared" si="36"/>
        <v>NA</v>
      </c>
      <c r="S119" s="99" t="str">
        <f t="shared" si="37"/>
        <v>NA</v>
      </c>
      <c r="T119" s="89" t="str">
        <f t="shared" si="38"/>
        <v/>
      </c>
      <c r="U119" s="89" t="str">
        <f t="shared" si="39"/>
        <v/>
      </c>
      <c r="V119" s="89" t="str">
        <f t="shared" si="40"/>
        <v/>
      </c>
      <c r="W119" s="89">
        <f t="shared" si="30"/>
        <v>34.083333333333336</v>
      </c>
      <c r="X119" s="89">
        <f t="shared" si="31"/>
        <v>50.783333333333339</v>
      </c>
      <c r="Y119" s="131" t="str">
        <f t="shared" si="41"/>
        <v/>
      </c>
      <c r="Z119" s="131">
        <f t="shared" si="32"/>
        <v>0</v>
      </c>
    </row>
    <row r="120" spans="1:31" s="20" customFormat="1">
      <c r="A120" s="151">
        <v>61</v>
      </c>
      <c r="B120" s="152">
        <v>51</v>
      </c>
      <c r="C120" s="153" t="b">
        <v>0</v>
      </c>
      <c r="D120" s="154">
        <v>42663</v>
      </c>
      <c r="E120" s="155">
        <v>0.38819444444444445</v>
      </c>
      <c r="F120" s="156">
        <f t="shared" si="33"/>
        <v>81.316666666666663</v>
      </c>
      <c r="G120" s="157"/>
      <c r="H120" s="158"/>
      <c r="I120" s="156"/>
      <c r="J120" s="202">
        <v>42664</v>
      </c>
      <c r="K120" s="203">
        <v>0.33680555555555558</v>
      </c>
      <c r="L120" s="204">
        <f>(J120-$AB$16)*24+24*(K120-$AB$17)</f>
        <v>104.08333333333333</v>
      </c>
      <c r="M120" s="205">
        <f t="shared" si="34"/>
        <v>2</v>
      </c>
      <c r="N120" s="206">
        <f t="shared" si="35"/>
        <v>2</v>
      </c>
      <c r="O120" s="94"/>
      <c r="P120" s="135">
        <f t="array" ref="P120">IF(A120="","",IF( C120="","NA",IF(M120&gt;0,   IF(MIN(IF(B:B=A120,F:F))&lt;=L120,  IF(MIN(IF(B:B=A120,F:F)) &gt;= F120,   MIN(IF(B:B=A120,F:F)), "Onward infection before infected"),"Onward infection after recovered"),"")))</f>
        <v>85.416666666666671</v>
      </c>
      <c r="Q120" s="89">
        <f t="array" ref="Q120">IF(A120="","",IF( C120="","NA",IF(M120&gt;0,   IF(MIN(IF(B:B=A120,F:F))&lt;=L120,  IF(MIN(IF(B:B=A120,F:F)) &gt;= F120,   MIN(IF(B:B=A120,F:F)), F120),L120),"")))</f>
        <v>85.416666666666671</v>
      </c>
      <c r="R120" s="99">
        <f t="shared" si="36"/>
        <v>1</v>
      </c>
      <c r="S120" s="99">
        <f t="shared" si="37"/>
        <v>0</v>
      </c>
      <c r="T120" s="89">
        <f t="shared" si="38"/>
        <v>4.1000000000000085</v>
      </c>
      <c r="U120" s="89" t="str">
        <f t="shared" si="39"/>
        <v/>
      </c>
      <c r="V120" s="89">
        <f t="shared" si="40"/>
        <v>18.666666666666657</v>
      </c>
      <c r="W120" s="89">
        <f t="shared" si="30"/>
        <v>37.75</v>
      </c>
      <c r="X120" s="89">
        <f t="shared" si="31"/>
        <v>43.566666666666663</v>
      </c>
      <c r="Y120" s="131">
        <f t="shared" si="41"/>
        <v>0</v>
      </c>
      <c r="Z120" s="131">
        <f t="shared" si="32"/>
        <v>0</v>
      </c>
    </row>
    <row r="121" spans="1:31" s="20" customFormat="1">
      <c r="A121" s="164"/>
      <c r="B121" s="165">
        <v>56</v>
      </c>
      <c r="C121" s="166" t="b">
        <v>1</v>
      </c>
      <c r="D121" s="167">
        <v>42663</v>
      </c>
      <c r="E121" s="168">
        <v>0.3888888888888889</v>
      </c>
      <c r="F121" s="169">
        <f t="shared" si="33"/>
        <v>81.333333333333329</v>
      </c>
      <c r="G121" s="170"/>
      <c r="H121" s="172"/>
      <c r="I121" s="169"/>
      <c r="J121" s="170"/>
      <c r="K121" s="172"/>
      <c r="L121" s="169"/>
      <c r="M121" s="175" t="str">
        <f t="shared" si="34"/>
        <v/>
      </c>
      <c r="N121" s="176" t="str">
        <f t="shared" si="35"/>
        <v/>
      </c>
      <c r="O121" s="95"/>
      <c r="P121" s="135" t="str">
        <f t="array" ref="P121">IF(A121="","",IF( C121="","NA",IF(M121&gt;0,   IF(MIN(IF(B:B=A121,F:F))&lt;=L121,  IF(MIN(IF(B:B=A121,F:F)) &gt;= F121,   MIN(IF(B:B=A121,F:F)), "Onward infection before infected"),"Onward infection after recovered"),"")))</f>
        <v/>
      </c>
      <c r="Q121" s="89" t="str">
        <f t="array" ref="Q121">IF(A121="","",IF( C121="","NA",IF(M121&gt;0,   IF(MIN(IF(B:B=A121,F:F))&lt;=L121,  IF(MIN(IF(B:B=A121,F:F)) &gt;= F121,   MIN(IF(B:B=A121,F:F)), F121),L121),"")))</f>
        <v/>
      </c>
      <c r="R121" s="99" t="str">
        <f t="shared" si="36"/>
        <v>NA</v>
      </c>
      <c r="S121" s="99" t="str">
        <f t="shared" si="37"/>
        <v>NA</v>
      </c>
      <c r="T121" s="89" t="str">
        <f t="shared" si="38"/>
        <v/>
      </c>
      <c r="U121" s="89" t="str">
        <f t="shared" si="39"/>
        <v/>
      </c>
      <c r="V121" s="89" t="str">
        <f t="shared" si="40"/>
        <v/>
      </c>
      <c r="W121" s="89">
        <f t="shared" si="30"/>
        <v>57.5</v>
      </c>
      <c r="X121" s="89">
        <f t="shared" si="31"/>
        <v>23.833333333333329</v>
      </c>
      <c r="Y121" s="131" t="str">
        <f t="shared" si="41"/>
        <v/>
      </c>
      <c r="Z121" s="131">
        <f t="shared" si="32"/>
        <v>1</v>
      </c>
    </row>
    <row r="122" spans="1:31">
      <c r="A122" s="151">
        <v>62</v>
      </c>
      <c r="B122" s="152">
        <v>37</v>
      </c>
      <c r="C122" s="153" t="b">
        <v>0</v>
      </c>
      <c r="D122" s="154">
        <v>42663</v>
      </c>
      <c r="E122" s="155">
        <v>0.47916666666666669</v>
      </c>
      <c r="F122" s="156">
        <f t="shared" si="33"/>
        <v>83.5</v>
      </c>
      <c r="G122" s="202"/>
      <c r="H122" s="203"/>
      <c r="I122" s="204"/>
      <c r="J122" s="157">
        <v>42664</v>
      </c>
      <c r="K122" s="158">
        <v>0.47916666666666669</v>
      </c>
      <c r="L122" s="156">
        <f>(J122-$AB$16)*24+24*(K122-$AB$17)</f>
        <v>107.5</v>
      </c>
      <c r="M122" s="159">
        <f t="shared" si="34"/>
        <v>3</v>
      </c>
      <c r="N122" s="160">
        <f t="shared" si="35"/>
        <v>0</v>
      </c>
      <c r="O122" s="95"/>
      <c r="P122" s="135">
        <f t="array" ref="P122">IF(A122="","",IF( C122="","NA",IF(M122&gt;0,   IF(MIN(IF(B:B=A122,F:F))&lt;=L122,  IF(MIN(IF(B:B=A122,F:F)) &gt;= F122,   MIN(IF(B:B=A122,F:F)), "Onward infection before infected"),"Onward infection after recovered"),"")))</f>
        <v>85.433333333333337</v>
      </c>
      <c r="Q122" s="89">
        <f t="array" ref="Q122">IF(A122="","",IF( C122="","NA",IF(M122&gt;0,   IF(MIN(IF(B:B=A122,F:F))&lt;=L122,  IF(MIN(IF(B:B=A122,F:F)) &gt;= F122,   MIN(IF(B:B=A122,F:F)), F122),L122),"")))</f>
        <v>85.433333333333337</v>
      </c>
      <c r="R122" s="99">
        <f t="shared" si="36"/>
        <v>1</v>
      </c>
      <c r="S122" s="99">
        <f t="shared" si="37"/>
        <v>0</v>
      </c>
      <c r="T122" s="89">
        <f t="shared" si="38"/>
        <v>1.9333333333333371</v>
      </c>
      <c r="U122" s="89" t="str">
        <f t="shared" si="39"/>
        <v/>
      </c>
      <c r="V122" s="89">
        <f t="shared" si="40"/>
        <v>22.066666666666663</v>
      </c>
      <c r="W122" s="89">
        <f t="shared" si="30"/>
        <v>36.316666666666663</v>
      </c>
      <c r="X122" s="89">
        <f t="shared" si="31"/>
        <v>47.183333333333337</v>
      </c>
      <c r="Y122" s="131">
        <f t="shared" si="41"/>
        <v>3</v>
      </c>
      <c r="Z122" s="131">
        <f t="shared" si="32"/>
        <v>1</v>
      </c>
    </row>
    <row r="123" spans="1:31">
      <c r="A123" s="164"/>
      <c r="B123" s="165">
        <v>54</v>
      </c>
      <c r="C123" s="166" t="b">
        <v>1</v>
      </c>
      <c r="D123" s="167">
        <v>42663</v>
      </c>
      <c r="E123" s="168">
        <v>0.5</v>
      </c>
      <c r="F123" s="169">
        <f t="shared" si="33"/>
        <v>84</v>
      </c>
      <c r="G123" s="171"/>
      <c r="H123" s="173"/>
      <c r="I123" s="174"/>
      <c r="J123" s="170"/>
      <c r="K123" s="172"/>
      <c r="L123" s="169"/>
      <c r="M123" s="175" t="str">
        <f t="shared" si="34"/>
        <v/>
      </c>
      <c r="N123" s="176" t="str">
        <f t="shared" si="35"/>
        <v/>
      </c>
      <c r="O123" s="95"/>
      <c r="P123" s="135" t="str">
        <f t="array" ref="P123">IF(A123="","",IF( C123="","NA",IF(M123&gt;0,   IF(MIN(IF(B:B=A123,F:F))&lt;=L123,  IF(MIN(IF(B:B=A123,F:F)) &gt;= F123,   MIN(IF(B:B=A123,F:F)), "Onward infection before infected"),"Onward infection after recovered"),"")))</f>
        <v/>
      </c>
      <c r="Q123" s="89" t="str">
        <f t="array" ref="Q123">IF(A123="","",IF( C123="","NA",IF(M123&gt;0,   IF(MIN(IF(B:B=A123,F:F))&lt;=L123,  IF(MIN(IF(B:B=A123,F:F)) &gt;= F123,   MIN(IF(B:B=A123,F:F)), F123),L123),"")))</f>
        <v/>
      </c>
      <c r="R123" s="99" t="str">
        <f t="shared" si="36"/>
        <v>NA</v>
      </c>
      <c r="S123" s="99" t="str">
        <f t="shared" si="37"/>
        <v>NA</v>
      </c>
      <c r="T123" s="89" t="str">
        <f t="shared" si="38"/>
        <v/>
      </c>
      <c r="U123" s="89" t="str">
        <f t="shared" si="39"/>
        <v/>
      </c>
      <c r="V123" s="89" t="str">
        <f t="shared" si="40"/>
        <v/>
      </c>
      <c r="W123" s="89">
        <f t="shared" si="30"/>
        <v>39.65</v>
      </c>
      <c r="X123" s="89">
        <f t="shared" si="31"/>
        <v>44.35</v>
      </c>
      <c r="Y123" s="131" t="str">
        <f t="shared" si="41"/>
        <v/>
      </c>
      <c r="Z123" s="131">
        <f t="shared" si="32"/>
        <v>1</v>
      </c>
    </row>
    <row r="124" spans="1:31">
      <c r="A124" s="151">
        <v>63</v>
      </c>
      <c r="B124" s="152">
        <v>42</v>
      </c>
      <c r="C124" s="153" t="b">
        <v>0</v>
      </c>
      <c r="D124" s="154">
        <v>42663</v>
      </c>
      <c r="E124" s="155">
        <v>0.52916666666666667</v>
      </c>
      <c r="F124" s="156">
        <f t="shared" si="33"/>
        <v>84.7</v>
      </c>
      <c r="G124" s="157"/>
      <c r="H124" s="158"/>
      <c r="I124" s="156"/>
      <c r="J124" s="202">
        <v>42664</v>
      </c>
      <c r="K124" s="203">
        <v>0.70833333333333337</v>
      </c>
      <c r="L124" s="204">
        <f>(J124-$AB$16)*24+24*(K124-$AB$17)</f>
        <v>113</v>
      </c>
      <c r="M124" s="205">
        <f t="shared" si="34"/>
        <v>0</v>
      </c>
      <c r="N124" s="206">
        <f t="shared" si="35"/>
        <v>0</v>
      </c>
      <c r="O124" s="94"/>
      <c r="P124" s="135" t="str">
        <f t="array" ref="P124">IF(A124="","",IF( C124="","NA",IF(M124&gt;0,   IF(MIN(IF(B:B=A124,F:F))&lt;=L124,  IF(MIN(IF(B:B=A124,F:F)) &gt;= F124,   MIN(IF(B:B=A124,F:F)), "Onward infection before infected"),"Onward infection after recovered"),"")))</f>
        <v/>
      </c>
      <c r="Q124" s="89" t="str">
        <f t="array" ref="Q124">IF(A124="","",IF( C124="","NA",IF(M124&gt;0,   IF(MIN(IF(B:B=A124,F:F))&lt;=L124,  IF(MIN(IF(B:B=A124,F:F)) &gt;= F124,   MIN(IF(B:B=A124,F:F)), F124),L124),"")))</f>
        <v/>
      </c>
      <c r="R124" s="99">
        <f t="shared" si="36"/>
        <v>1</v>
      </c>
      <c r="S124" s="99">
        <f t="shared" si="37"/>
        <v>0</v>
      </c>
      <c r="T124" s="89" t="str">
        <f t="shared" si="38"/>
        <v/>
      </c>
      <c r="U124" s="89" t="str">
        <f t="shared" si="39"/>
        <v/>
      </c>
      <c r="V124" s="89">
        <f t="shared" si="40"/>
        <v>28.299999999999997</v>
      </c>
      <c r="W124" s="89">
        <f t="shared" si="30"/>
        <v>36.683333333333337</v>
      </c>
      <c r="X124" s="89">
        <f t="shared" si="31"/>
        <v>48.016666666666666</v>
      </c>
      <c r="Y124" s="131">
        <f t="shared" si="41"/>
        <v>0</v>
      </c>
      <c r="Z124" s="131">
        <f t="shared" si="32"/>
        <v>1</v>
      </c>
    </row>
    <row r="125" spans="1:31">
      <c r="A125" s="151">
        <v>64</v>
      </c>
      <c r="B125" s="201">
        <v>59</v>
      </c>
      <c r="C125" s="153" t="b">
        <v>0</v>
      </c>
      <c r="D125" s="154">
        <v>42663</v>
      </c>
      <c r="E125" s="155">
        <v>0.55833333333333335</v>
      </c>
      <c r="F125" s="156">
        <f t="shared" si="33"/>
        <v>85.4</v>
      </c>
      <c r="G125" s="157"/>
      <c r="H125" s="158"/>
      <c r="I125" s="156"/>
      <c r="J125" s="157">
        <v>42664</v>
      </c>
      <c r="K125" s="158">
        <v>0.44791666666666669</v>
      </c>
      <c r="L125" s="156">
        <f>(J125-$AB$16)*24+24*(K125-$AB$17)</f>
        <v>106.75</v>
      </c>
      <c r="M125" s="159">
        <f t="shared" si="34"/>
        <v>0</v>
      </c>
      <c r="N125" s="160">
        <f t="shared" si="35"/>
        <v>0</v>
      </c>
      <c r="O125" s="95"/>
      <c r="P125" s="135" t="str">
        <f t="array" ref="P125">IF(A125="","",IF( C125="","NA",IF(M125&gt;0,   IF(MIN(IF(B:B=A125,F:F))&lt;=L125,  IF(MIN(IF(B:B=A125,F:F)) &gt;= F125,   MIN(IF(B:B=A125,F:F)), "Onward infection before infected"),"Onward infection after recovered"),"")))</f>
        <v/>
      </c>
      <c r="Q125" s="89" t="str">
        <f t="array" ref="Q125">IF(A125="","",IF( C125="","NA",IF(M125&gt;0,   IF(MIN(IF(B:B=A125,F:F))&lt;=L125,  IF(MIN(IF(B:B=A125,F:F)) &gt;= F125,   MIN(IF(B:B=A125,F:F)), F125),L125),"")))</f>
        <v/>
      </c>
      <c r="R125" s="99">
        <f t="shared" si="36"/>
        <v>1</v>
      </c>
      <c r="S125" s="99">
        <f t="shared" si="37"/>
        <v>0</v>
      </c>
      <c r="T125" s="89" t="str">
        <f t="shared" si="38"/>
        <v/>
      </c>
      <c r="U125" s="89" t="str">
        <f t="shared" si="39"/>
        <v/>
      </c>
      <c r="V125" s="89">
        <f t="shared" si="40"/>
        <v>21.349999999999994</v>
      </c>
      <c r="W125" s="89">
        <f t="shared" si="30"/>
        <v>64.400000000000006</v>
      </c>
      <c r="X125" s="89">
        <f t="shared" si="31"/>
        <v>21</v>
      </c>
      <c r="Y125" s="131">
        <f t="shared" si="41"/>
        <v>0</v>
      </c>
      <c r="Z125" s="131">
        <f t="shared" si="32"/>
        <v>1</v>
      </c>
    </row>
    <row r="126" spans="1:31">
      <c r="A126" s="164"/>
      <c r="B126" s="165">
        <v>36</v>
      </c>
      <c r="C126" s="166" t="b">
        <v>1</v>
      </c>
      <c r="D126" s="167">
        <v>42664</v>
      </c>
      <c r="E126" s="168">
        <v>0.41666666666666669</v>
      </c>
      <c r="F126" s="169">
        <f t="shared" si="33"/>
        <v>106</v>
      </c>
      <c r="G126" s="170"/>
      <c r="H126" s="172"/>
      <c r="I126" s="169"/>
      <c r="J126" s="170"/>
      <c r="K126" s="172"/>
      <c r="L126" s="169"/>
      <c r="M126" s="175" t="str">
        <f t="shared" si="34"/>
        <v/>
      </c>
      <c r="N126" s="176" t="str">
        <f t="shared" si="35"/>
        <v/>
      </c>
      <c r="O126" s="95"/>
      <c r="P126" s="135" t="str">
        <f t="array" ref="P126">IF(A126="","",IF( C126="","NA",IF(M126&gt;0,   IF(MIN(IF(B:B=A126,F:F))&lt;=L126,  IF(MIN(IF(B:B=A126,F:F)) &gt;= F126,   MIN(IF(B:B=A126,F:F)), "Onward infection before infected"),"Onward infection after recovered"),"")))</f>
        <v/>
      </c>
      <c r="Q126" s="89" t="str">
        <f t="array" ref="Q126">IF(A126="","",IF( C126="","NA",IF(M126&gt;0,   IF(MIN(IF(B:B=A126,F:F))&lt;=L126,  IF(MIN(IF(B:B=A126,F:F)) &gt;= F126,   MIN(IF(B:B=A126,F:F)), F126),L126),"")))</f>
        <v/>
      </c>
      <c r="R126" s="99" t="str">
        <f t="shared" si="36"/>
        <v>NA</v>
      </c>
      <c r="S126" s="99" t="str">
        <f t="shared" si="37"/>
        <v>NA</v>
      </c>
      <c r="T126" s="89" t="str">
        <f t="shared" si="38"/>
        <v/>
      </c>
      <c r="U126" s="89" t="str">
        <f t="shared" si="39"/>
        <v/>
      </c>
      <c r="V126" s="89" t="str">
        <f t="shared" si="40"/>
        <v/>
      </c>
      <c r="W126" s="89">
        <f t="shared" si="30"/>
        <v>36.25</v>
      </c>
      <c r="X126" s="89">
        <f t="shared" si="31"/>
        <v>69.75</v>
      </c>
      <c r="Y126" s="131" t="str">
        <f t="shared" si="41"/>
        <v/>
      </c>
      <c r="Z126" s="131">
        <f t="shared" si="32"/>
        <v>1</v>
      </c>
    </row>
    <row r="127" spans="1:31">
      <c r="A127" s="151">
        <v>65</v>
      </c>
      <c r="B127" s="201">
        <v>61</v>
      </c>
      <c r="C127" s="153" t="b">
        <v>0</v>
      </c>
      <c r="D127" s="154">
        <v>42663</v>
      </c>
      <c r="E127" s="155">
        <v>0.55902777777777779</v>
      </c>
      <c r="F127" s="156">
        <f t="shared" si="33"/>
        <v>85.416666666666671</v>
      </c>
      <c r="G127" s="157"/>
      <c r="H127" s="158"/>
      <c r="I127" s="156"/>
      <c r="J127" s="157">
        <v>42664</v>
      </c>
      <c r="K127" s="158">
        <v>0.70833333333333337</v>
      </c>
      <c r="L127" s="156">
        <f t="shared" ref="L127:L132" si="42">(J127-$AB$16)*24+24*(K127-$AB$17)</f>
        <v>113</v>
      </c>
      <c r="M127" s="159">
        <f t="shared" si="34"/>
        <v>2</v>
      </c>
      <c r="N127" s="160">
        <f t="shared" si="35"/>
        <v>0</v>
      </c>
      <c r="O127" s="95"/>
      <c r="P127" s="135">
        <f t="array" ref="P127">IF(A127="","",IF( C127="","NA",IF(M127&gt;0,   IF(MIN(IF(B:B=A127,F:F))&lt;=L127,  IF(MIN(IF(B:B=A127,F:F)) &gt;= F127,   MIN(IF(B:B=A127,F:F)), "Onward infection before infected"),"Onward infection after recovered"),"")))</f>
        <v>106.58333333333333</v>
      </c>
      <c r="Q127" s="89">
        <f t="array" ref="Q127">IF(A127="","",IF( C127="","NA",IF(M127&gt;0,   IF(MIN(IF(B:B=A127,F:F))&lt;=L127,  IF(MIN(IF(B:B=A127,F:F)) &gt;= F127,   MIN(IF(B:B=A127,F:F)), F127),L127),"")))</f>
        <v>106.58333333333333</v>
      </c>
      <c r="R127" s="99">
        <f t="shared" si="36"/>
        <v>1</v>
      </c>
      <c r="S127" s="99">
        <f t="shared" si="37"/>
        <v>0</v>
      </c>
      <c r="T127" s="89">
        <f t="shared" si="38"/>
        <v>21.166666666666657</v>
      </c>
      <c r="U127" s="89" t="str">
        <f t="shared" si="39"/>
        <v/>
      </c>
      <c r="V127" s="89">
        <f t="shared" si="40"/>
        <v>6.4166666666666714</v>
      </c>
      <c r="W127" s="89">
        <f t="shared" si="30"/>
        <v>81.316666666666663</v>
      </c>
      <c r="X127" s="89">
        <f t="shared" si="31"/>
        <v>4.1000000000000085</v>
      </c>
      <c r="Y127" s="131">
        <f t="shared" si="41"/>
        <v>2</v>
      </c>
      <c r="Z127" s="131">
        <f t="shared" si="32"/>
        <v>1</v>
      </c>
    </row>
    <row r="128" spans="1:31">
      <c r="A128" s="151">
        <v>66</v>
      </c>
      <c r="B128" s="201">
        <v>59</v>
      </c>
      <c r="C128" s="153" t="b">
        <v>0</v>
      </c>
      <c r="D128" s="154">
        <v>42663</v>
      </c>
      <c r="E128" s="155">
        <v>0.56111111111111112</v>
      </c>
      <c r="F128" s="156">
        <f t="shared" si="33"/>
        <v>85.466666666666669</v>
      </c>
      <c r="G128" s="157">
        <v>42663</v>
      </c>
      <c r="H128" s="158">
        <v>0.86041666666666661</v>
      </c>
      <c r="I128" s="156">
        <f>(G128-$AB$16)*24+24*(H128-$AB$17)</f>
        <v>92.65</v>
      </c>
      <c r="J128" s="157">
        <v>42664</v>
      </c>
      <c r="K128" s="158">
        <v>0.3888888888888889</v>
      </c>
      <c r="L128" s="156">
        <f t="shared" si="42"/>
        <v>105.33333333333333</v>
      </c>
      <c r="M128" s="159">
        <f t="shared" si="34"/>
        <v>2</v>
      </c>
      <c r="N128" s="160">
        <f t="shared" si="35"/>
        <v>0</v>
      </c>
      <c r="O128" s="95"/>
      <c r="P128" s="135">
        <f t="array" ref="P128">IF(A128="","",IF( C128="","NA",IF(M128&gt;0,   IF(MIN(IF(B:B=A128,F:F))&lt;=L128,  IF(MIN(IF(B:B=A128,F:F)) &gt;= F128,   MIN(IF(B:B=A128,F:F)), "Onward infection before infected"),"Onward infection after recovered"),"")))</f>
        <v>105.25</v>
      </c>
      <c r="Q128" s="89">
        <f t="array" ref="Q128">IF(A128="","",IF( C128="","NA",IF(M128&gt;0,   IF(MIN(IF(B:B=A128,F:F))&lt;=L128,  IF(MIN(IF(B:B=A128,F:F)) &gt;= F128,   MIN(IF(B:B=A128,F:F)), F128),L128),"")))</f>
        <v>105.25</v>
      </c>
      <c r="R128" s="99">
        <f t="shared" si="36"/>
        <v>1</v>
      </c>
      <c r="S128" s="99">
        <f t="shared" si="37"/>
        <v>1</v>
      </c>
      <c r="T128" s="89">
        <f t="shared" si="38"/>
        <v>19.783333333333331</v>
      </c>
      <c r="U128" s="89">
        <f t="shared" si="39"/>
        <v>7.1833333333333371</v>
      </c>
      <c r="V128" s="89">
        <f t="shared" si="40"/>
        <v>8.3333333333328596E-2</v>
      </c>
      <c r="W128" s="89">
        <f t="shared" si="30"/>
        <v>64.400000000000006</v>
      </c>
      <c r="X128" s="89">
        <f t="shared" si="31"/>
        <v>21.066666666666663</v>
      </c>
      <c r="Y128" s="131">
        <f t="shared" si="41"/>
        <v>2</v>
      </c>
      <c r="Z128" s="131">
        <f t="shared" si="32"/>
        <v>1</v>
      </c>
    </row>
    <row r="129" spans="1:30">
      <c r="A129" s="151">
        <v>67</v>
      </c>
      <c r="B129" s="152">
        <v>42</v>
      </c>
      <c r="C129" s="153" t="b">
        <v>0</v>
      </c>
      <c r="D129" s="154">
        <v>42663</v>
      </c>
      <c r="E129" s="155">
        <v>0.5625</v>
      </c>
      <c r="F129" s="156">
        <f t="shared" si="33"/>
        <v>85.5</v>
      </c>
      <c r="G129" s="157"/>
      <c r="H129" s="158"/>
      <c r="I129" s="156"/>
      <c r="J129" s="157">
        <v>42664</v>
      </c>
      <c r="K129" s="158">
        <v>0.5</v>
      </c>
      <c r="L129" s="156">
        <f t="shared" si="42"/>
        <v>108</v>
      </c>
      <c r="M129" s="159">
        <f t="shared" si="34"/>
        <v>2</v>
      </c>
      <c r="N129" s="160">
        <f t="shared" si="35"/>
        <v>0</v>
      </c>
      <c r="O129" s="95"/>
      <c r="P129" s="135">
        <f t="array" ref="P129">IF(A129="","",IF( C129="","NA",IF(M129&gt;0,   IF(MIN(IF(B:B=A129,F:F))&lt;=L129,  IF(MIN(IF(B:B=A129,F:F)) &gt;= F129,   MIN(IF(B:B=A129,F:F)), "Onward infection before infected"),"Onward infection after recovered"),"")))</f>
        <v>88.583333333333329</v>
      </c>
      <c r="Q129" s="89">
        <f t="array" ref="Q129">IF(A129="","",IF( C129="","NA",IF(M129&gt;0,   IF(MIN(IF(B:B=A129,F:F))&lt;=L129,  IF(MIN(IF(B:B=A129,F:F)) &gt;= F129,   MIN(IF(B:B=A129,F:F)), F129),L129),"")))</f>
        <v>88.583333333333329</v>
      </c>
      <c r="R129" s="99">
        <f t="shared" si="36"/>
        <v>1</v>
      </c>
      <c r="S129" s="99">
        <f t="shared" si="37"/>
        <v>0</v>
      </c>
      <c r="T129" s="89">
        <f t="shared" si="38"/>
        <v>3.0833333333333286</v>
      </c>
      <c r="U129" s="89" t="str">
        <f t="shared" si="39"/>
        <v/>
      </c>
      <c r="V129" s="89">
        <f t="shared" si="40"/>
        <v>19.416666666666671</v>
      </c>
      <c r="W129" s="89">
        <f t="shared" si="30"/>
        <v>36.683333333333337</v>
      </c>
      <c r="X129" s="89">
        <f t="shared" si="31"/>
        <v>48.816666666666663</v>
      </c>
      <c r="Y129" s="131">
        <f t="shared" si="41"/>
        <v>2</v>
      </c>
      <c r="Z129" s="131">
        <f t="shared" si="32"/>
        <v>1</v>
      </c>
    </row>
    <row r="130" spans="1:30">
      <c r="A130" s="151">
        <v>68</v>
      </c>
      <c r="B130" s="201">
        <v>61</v>
      </c>
      <c r="C130" s="153" t="b">
        <v>0</v>
      </c>
      <c r="D130" s="154">
        <v>42664</v>
      </c>
      <c r="E130" s="155">
        <v>0.33680555555555558</v>
      </c>
      <c r="F130" s="156">
        <f t="shared" si="33"/>
        <v>104.08333333333333</v>
      </c>
      <c r="G130" s="157"/>
      <c r="H130" s="158"/>
      <c r="I130" s="156"/>
      <c r="J130" s="202">
        <v>42664</v>
      </c>
      <c r="K130" s="203">
        <v>0.39097222222222222</v>
      </c>
      <c r="L130" s="204">
        <f t="shared" si="42"/>
        <v>105.38333333333333</v>
      </c>
      <c r="M130" s="205">
        <f t="shared" si="34"/>
        <v>1</v>
      </c>
      <c r="N130" s="206">
        <f t="shared" si="35"/>
        <v>1</v>
      </c>
      <c r="O130" s="94"/>
      <c r="P130" s="135">
        <f t="array" ref="P130">IF(A130="","",IF( C130="","NA",IF(M130&gt;0,   IF(MIN(IF(B:B=A130,F:F))&lt;=L130,  IF(MIN(IF(B:B=A130,F:F)) &gt;= F130,   MIN(IF(B:B=A130,F:F)), "Onward infection before infected"),"Onward infection after recovered"),"")))</f>
        <v>105.38333333333333</v>
      </c>
      <c r="Q130" s="89">
        <f t="array" ref="Q130">IF(A130="","",IF( C130="","NA",IF(M130&gt;0,   IF(MIN(IF(B:B=A130,F:F))&lt;=L130,  IF(MIN(IF(B:B=A130,F:F)) &gt;= F130,   MIN(IF(B:B=A130,F:F)), F130),L130),"")))</f>
        <v>105.38333333333333</v>
      </c>
      <c r="R130" s="99">
        <f t="shared" si="36"/>
        <v>1</v>
      </c>
      <c r="S130" s="99">
        <f t="shared" si="37"/>
        <v>0</v>
      </c>
      <c r="T130" s="89">
        <f t="shared" si="38"/>
        <v>1.2999999999999972</v>
      </c>
      <c r="U130" s="89" t="str">
        <f t="shared" si="39"/>
        <v/>
      </c>
      <c r="V130" s="89">
        <f t="shared" si="40"/>
        <v>0</v>
      </c>
      <c r="W130" s="89">
        <f t="shared" si="30"/>
        <v>81.316666666666663</v>
      </c>
      <c r="X130" s="89">
        <f t="shared" si="31"/>
        <v>22.766666666666666</v>
      </c>
      <c r="Y130" s="131">
        <f t="shared" si="41"/>
        <v>0</v>
      </c>
      <c r="Z130" s="131">
        <f t="shared" si="32"/>
        <v>1</v>
      </c>
    </row>
    <row r="131" spans="1:30">
      <c r="A131" s="151">
        <v>69</v>
      </c>
      <c r="B131" s="201">
        <v>68</v>
      </c>
      <c r="C131" s="153" t="b">
        <v>0</v>
      </c>
      <c r="D131" s="154">
        <v>42664</v>
      </c>
      <c r="E131" s="155">
        <v>0.39097222222222222</v>
      </c>
      <c r="F131" s="156">
        <f t="shared" ref="F131:F132" si="43">(D131-$AB$16)*24+24*(E131-$AB$17)</f>
        <v>105.38333333333333</v>
      </c>
      <c r="G131" s="157"/>
      <c r="H131" s="158"/>
      <c r="I131" s="156"/>
      <c r="J131" s="202">
        <v>42664</v>
      </c>
      <c r="K131" s="203">
        <v>0.70833333333333337</v>
      </c>
      <c r="L131" s="204">
        <f t="shared" si="42"/>
        <v>113</v>
      </c>
      <c r="M131" s="205">
        <f t="shared" si="34"/>
        <v>0</v>
      </c>
      <c r="N131" s="206">
        <f t="shared" si="35"/>
        <v>0</v>
      </c>
      <c r="O131" s="94"/>
      <c r="P131" s="135" t="str">
        <f t="array" ref="P131">IF(A131="","",IF( C131="","NA",IF(M131&gt;0,   IF(MIN(IF(B:B=A131,F:F))&lt;=L131,  IF(MIN(IF(B:B=A131,F:F)) &gt;= F131,   MIN(IF(B:B=A131,F:F)), "Onward infection before infected"),"Onward infection after recovered"),"")))</f>
        <v/>
      </c>
      <c r="Q131" s="89" t="str">
        <f t="array" ref="Q131">IF(A131="","",IF( C131="","NA",IF(M131&gt;0,   IF(MIN(IF(B:B=A131,F:F))&lt;=L131,  IF(MIN(IF(B:B=A131,F:F)) &gt;= F131,   MIN(IF(B:B=A131,F:F)), F131),L131),"")))</f>
        <v/>
      </c>
      <c r="R131" s="99">
        <f t="shared" ref="R131:R146" si="44">IF(A131="","NA",IF(C131="",0,IF(C131,0,1)))</f>
        <v>1</v>
      </c>
      <c r="S131" s="99">
        <f t="shared" ref="S131:S146" si="45">IF(A131="","NA",IF(I131="",0,1))</f>
        <v>0</v>
      </c>
      <c r="T131" s="89" t="str">
        <f t="shared" ref="T131:T146" si="46">IF(C131&lt;&gt;"",IF(A131="","",IF(M131&gt;0,IF(Q131&lt;&gt;"Error",Q131-F131,""),"")),"NA")</f>
        <v/>
      </c>
      <c r="U131" s="89" t="str">
        <f t="shared" ref="U131:U146" si="47">IF(C131&lt;&gt;"",IF(A131="","",IF(I131&lt;&gt;"",I131-F131,"")),"NA")</f>
        <v/>
      </c>
      <c r="V131" s="89">
        <f t="shared" ref="V131:V146" si="48">IF(C131&lt;&gt;"",IF(A131="","",IF(M131&gt;0,IF(Q131&lt;&gt;"Error",L131-Q131,""), L131-F131)),"NA")</f>
        <v>7.6166666666666742</v>
      </c>
      <c r="W131" s="89">
        <f t="shared" si="30"/>
        <v>104.08333333333333</v>
      </c>
      <c r="X131" s="89">
        <f t="shared" si="31"/>
        <v>1.2999999999999972</v>
      </c>
      <c r="Y131" s="131">
        <f t="shared" ref="Y131:Y146" si="49">IF(F131&gt;0,IF(M131&lt;&gt;"",M131-N131,""),"NA")</f>
        <v>0</v>
      </c>
      <c r="Z131" s="131">
        <f t="shared" si="32"/>
        <v>1</v>
      </c>
    </row>
    <row r="132" spans="1:30">
      <c r="A132" s="151">
        <v>70</v>
      </c>
      <c r="B132" s="152">
        <v>57</v>
      </c>
      <c r="C132" s="153" t="b">
        <v>0</v>
      </c>
      <c r="D132" s="154">
        <v>42664</v>
      </c>
      <c r="E132" s="155">
        <v>0.6694444444444444</v>
      </c>
      <c r="F132" s="156">
        <f t="shared" si="43"/>
        <v>112.06666666666666</v>
      </c>
      <c r="G132" s="157"/>
      <c r="H132" s="158"/>
      <c r="I132" s="156"/>
      <c r="J132" s="157">
        <v>42664</v>
      </c>
      <c r="K132" s="158">
        <v>0.71111111111111114</v>
      </c>
      <c r="L132" s="156">
        <f t="shared" si="42"/>
        <v>113.06666666666666</v>
      </c>
      <c r="M132" s="152">
        <f t="shared" si="34"/>
        <v>2</v>
      </c>
      <c r="N132" s="160">
        <f t="shared" si="35"/>
        <v>0</v>
      </c>
      <c r="O132" s="95"/>
      <c r="P132" s="135">
        <f t="array" ref="P132">IF(A132="","",IF( C132="","NA",IF(M132&gt;0,   IF(MIN(IF(B:B=A132,F:F))&lt;=L132,  IF(MIN(IF(B:B=A132,F:F)) &gt;= F132,   MIN(IF(B:B=A132,F:F)), "Onward infection before infected"),"Onward infection after recovered"),"")))</f>
        <v>112.33333333333333</v>
      </c>
      <c r="Q132" s="89">
        <f t="array" ref="Q132">IF(A132="","",IF( C132="","NA",IF(M132&gt;0,   IF(MIN(IF(B:B=A132,F:F))&lt;=L132,  IF(MIN(IF(B:B=A132,F:F)) &gt;= F132,   MIN(IF(B:B=A132,F:F)), F132),L132),"")))</f>
        <v>112.33333333333333</v>
      </c>
      <c r="R132" s="99">
        <f t="shared" si="44"/>
        <v>1</v>
      </c>
      <c r="S132" s="99">
        <f t="shared" si="45"/>
        <v>0</v>
      </c>
      <c r="T132" s="89">
        <f t="shared" si="46"/>
        <v>0.26666666666666572</v>
      </c>
      <c r="U132" s="89" t="str">
        <f t="shared" si="47"/>
        <v/>
      </c>
      <c r="V132" s="89">
        <f t="shared" si="48"/>
        <v>0.73333333333333428</v>
      </c>
      <c r="W132" s="89">
        <f t="shared" ref="W132:W146" si="50">IF(B132="Seed","NA",IF(C132&lt;&gt;"",IF(B132&lt;&gt;"",IF(F132-INDEX(A:F,MATCH(B132,A:A,0),6)&gt;=0,INDEX(A:F,MATCH(B132,A:A,0),6),"Error"),"Missing parent ID"),"NA"))</f>
        <v>61.5</v>
      </c>
      <c r="X132" s="89">
        <f t="shared" ref="X132:X146" si="51">IF(W132="Error","Error",IF(W132 = "Missing parent ID","Missing parent ID",IF(W132&lt;&gt;"NA",F132-W132,"NA")))</f>
        <v>50.566666666666663</v>
      </c>
      <c r="Y132" s="131">
        <f t="shared" si="49"/>
        <v>2</v>
      </c>
      <c r="Z132" s="131">
        <f t="shared" ref="Z132:Z146" si="52">IF(B132="Seed","NA",IF(B132="","NA",IF(INDEX(A:I,MATCH(B132,A:A,0),9) &gt; 0, IF(F132 &gt; INDEX(A:I,MATCH(B132,A:A,0),9),0,1),1)))</f>
        <v>1</v>
      </c>
    </row>
    <row r="133" spans="1:30">
      <c r="A133" s="186">
        <v>71</v>
      </c>
      <c r="B133" s="21"/>
      <c r="C133" s="73"/>
      <c r="D133" s="187"/>
      <c r="E133" s="21"/>
      <c r="F133" s="2"/>
      <c r="G133" s="188"/>
      <c r="H133" s="21"/>
      <c r="I133" s="196"/>
      <c r="J133" s="1"/>
      <c r="K133" s="21"/>
      <c r="L133" s="2"/>
      <c r="M133" s="21"/>
      <c r="N133" s="85"/>
      <c r="O133" s="96"/>
      <c r="P133" s="135" t="str">
        <f t="array" ref="P133">IF(A133="","",IF( C133="","NA",IF(M133&gt;0,   IF(MIN(IF(B:B=A133,F:F))&lt;=L133,  IF(MIN(IF(B:B=A133,F:F)) &gt;= F133,   MIN(IF(B:B=A133,F:F)), "Onward infection before infected"),"Onward infection after recovered"),"")))</f>
        <v>NA</v>
      </c>
      <c r="Q133" s="89" t="str">
        <f t="array" ref="Q133">IF(A133="","",IF( C133="","NA",IF(M133&gt;0,   IF(MIN(IF(B:B=A133,F:F))&lt;=L133,  IF(MIN(IF(B:B=A133,F:F)) &gt;= F133,   MIN(IF(B:B=A133,F:F)), F133),L133),"")))</f>
        <v>NA</v>
      </c>
      <c r="R133" s="99">
        <f t="shared" si="44"/>
        <v>0</v>
      </c>
      <c r="S133" s="99">
        <f t="shared" si="45"/>
        <v>0</v>
      </c>
      <c r="T133" s="89" t="str">
        <f t="shared" si="46"/>
        <v>NA</v>
      </c>
      <c r="U133" s="89" t="str">
        <f t="shared" si="47"/>
        <v>NA</v>
      </c>
      <c r="V133" s="89" t="str">
        <f t="shared" si="48"/>
        <v>NA</v>
      </c>
      <c r="W133" s="89" t="str">
        <f t="shared" si="50"/>
        <v>NA</v>
      </c>
      <c r="X133" s="89" t="str">
        <f t="shared" si="51"/>
        <v>NA</v>
      </c>
      <c r="Y133" s="131" t="str">
        <f t="shared" si="49"/>
        <v>NA</v>
      </c>
      <c r="Z133" s="131" t="str">
        <f t="shared" si="52"/>
        <v>NA</v>
      </c>
    </row>
    <row r="134" spans="1:30">
      <c r="A134" s="186">
        <v>72</v>
      </c>
      <c r="B134" s="21"/>
      <c r="C134" s="73"/>
      <c r="D134" s="187"/>
      <c r="E134" s="189"/>
      <c r="F134" s="2"/>
      <c r="G134" s="188"/>
      <c r="H134" s="21"/>
      <c r="I134" s="196"/>
      <c r="J134" s="1"/>
      <c r="K134" s="21"/>
      <c r="L134" s="2"/>
      <c r="M134" s="21"/>
      <c r="N134" s="160"/>
      <c r="O134" s="96"/>
      <c r="P134" s="135" t="str">
        <f t="array" ref="P134">IF(A134="","",IF( C134="","NA",IF(M134&gt;0,   IF(MIN(IF(B:B=A134,F:F))&lt;=L134,  IF(MIN(IF(B:B=A134,F:F)) &gt;= F134,   MIN(IF(B:B=A134,F:F)), "Onward infection before infected"),"Onward infection after recovered"),"")))</f>
        <v>NA</v>
      </c>
      <c r="Q134" s="89" t="str">
        <f t="array" ref="Q134">IF(A134="","",IF( C134="","NA",IF(M134&gt;0,   IF(MIN(IF(B:B=A134,F:F))&lt;=L134,  IF(MIN(IF(B:B=A134,F:F)) &gt;= F134,   MIN(IF(B:B=A134,F:F)), F134),L134),"")))</f>
        <v>NA</v>
      </c>
      <c r="R134" s="99">
        <f t="shared" si="44"/>
        <v>0</v>
      </c>
      <c r="S134" s="99">
        <f t="shared" si="45"/>
        <v>0</v>
      </c>
      <c r="T134" s="89" t="str">
        <f t="shared" si="46"/>
        <v>NA</v>
      </c>
      <c r="U134" s="89" t="str">
        <f t="shared" si="47"/>
        <v>NA</v>
      </c>
      <c r="V134" s="89" t="str">
        <f t="shared" si="48"/>
        <v>NA</v>
      </c>
      <c r="W134" s="89" t="str">
        <f t="shared" si="50"/>
        <v>NA</v>
      </c>
      <c r="X134" s="89" t="str">
        <f t="shared" si="51"/>
        <v>NA</v>
      </c>
      <c r="Y134" s="131" t="str">
        <f t="shared" si="49"/>
        <v>NA</v>
      </c>
      <c r="Z134" s="131" t="str">
        <f t="shared" si="52"/>
        <v>NA</v>
      </c>
    </row>
    <row r="135" spans="1:30">
      <c r="A135" s="186">
        <v>73</v>
      </c>
      <c r="B135" s="21"/>
      <c r="C135" s="73"/>
      <c r="D135" s="187"/>
      <c r="E135" s="21"/>
      <c r="F135" s="2"/>
      <c r="G135" s="188"/>
      <c r="H135" s="21"/>
      <c r="I135" s="196"/>
      <c r="J135" s="1"/>
      <c r="K135" s="21"/>
      <c r="L135" s="2"/>
      <c r="M135" s="21"/>
      <c r="N135" s="85"/>
      <c r="O135" s="96"/>
      <c r="P135" s="135" t="str">
        <f t="array" ref="P135">IF(A135="","",IF( C135="","NA",IF(M135&gt;0,   IF(MIN(IF(B:B=A135,F:F))&lt;=L135,  IF(MIN(IF(B:B=A135,F:F)) &gt;= F135,   MIN(IF(B:B=A135,F:F)), "Onward infection before infected"),"Onward infection after recovered"),"")))</f>
        <v>NA</v>
      </c>
      <c r="Q135" s="89" t="str">
        <f t="array" ref="Q135">IF(A135="","",IF( C135="","NA",IF(M135&gt;0,   IF(MIN(IF(B:B=A135,F:F))&lt;=L135,  IF(MIN(IF(B:B=A135,F:F)) &gt;= F135,   MIN(IF(B:B=A135,F:F)), F135),L135),"")))</f>
        <v>NA</v>
      </c>
      <c r="R135" s="99">
        <f t="shared" si="44"/>
        <v>0</v>
      </c>
      <c r="S135" s="99">
        <f t="shared" si="45"/>
        <v>0</v>
      </c>
      <c r="T135" s="89" t="str">
        <f t="shared" si="46"/>
        <v>NA</v>
      </c>
      <c r="U135" s="89" t="str">
        <f t="shared" si="47"/>
        <v>NA</v>
      </c>
      <c r="V135" s="89" t="str">
        <f t="shared" si="48"/>
        <v>NA</v>
      </c>
      <c r="W135" s="89" t="str">
        <f t="shared" si="50"/>
        <v>NA</v>
      </c>
      <c r="X135" s="89" t="str">
        <f t="shared" si="51"/>
        <v>NA</v>
      </c>
      <c r="Y135" s="131" t="str">
        <f t="shared" si="49"/>
        <v>NA</v>
      </c>
      <c r="Z135" s="131" t="str">
        <f t="shared" si="52"/>
        <v>NA</v>
      </c>
    </row>
    <row r="136" spans="1:30">
      <c r="A136" s="186">
        <v>74</v>
      </c>
      <c r="B136" s="21"/>
      <c r="C136" s="73"/>
      <c r="D136" s="187"/>
      <c r="E136" s="21"/>
      <c r="F136" s="2"/>
      <c r="G136" s="188"/>
      <c r="H136" s="21"/>
      <c r="I136" s="196"/>
      <c r="J136" s="1"/>
      <c r="K136" s="21"/>
      <c r="L136" s="2"/>
      <c r="M136" s="21"/>
      <c r="N136" s="85"/>
      <c r="O136" s="96"/>
      <c r="P136" s="135" t="str">
        <f t="array" ref="P136">IF(A136="","",IF( C136="","NA",IF(M136&gt;0,   IF(MIN(IF(B:B=A136,F:F))&lt;=L136,  IF(MIN(IF(B:B=A136,F:F)) &gt;= F136,   MIN(IF(B:B=A136,F:F)), "Onward infection before infected"),"Onward infection after recovered"),"")))</f>
        <v>NA</v>
      </c>
      <c r="Q136" s="89" t="str">
        <f t="array" ref="Q136">IF(A136="","",IF( C136="","NA",IF(M136&gt;0,   IF(MIN(IF(B:B=A136,F:F))&lt;=L136,  IF(MIN(IF(B:B=A136,F:F)) &gt;= F136,   MIN(IF(B:B=A136,F:F)), F136),L136),"")))</f>
        <v>NA</v>
      </c>
      <c r="R136" s="99">
        <f t="shared" si="44"/>
        <v>0</v>
      </c>
      <c r="S136" s="99">
        <f t="shared" si="45"/>
        <v>0</v>
      </c>
      <c r="T136" s="89" t="str">
        <f t="shared" si="46"/>
        <v>NA</v>
      </c>
      <c r="U136" s="89" t="str">
        <f t="shared" si="47"/>
        <v>NA</v>
      </c>
      <c r="V136" s="89" t="str">
        <f t="shared" si="48"/>
        <v>NA</v>
      </c>
      <c r="W136" s="89" t="str">
        <f t="shared" si="50"/>
        <v>NA</v>
      </c>
      <c r="X136" s="89" t="str">
        <f t="shared" si="51"/>
        <v>NA</v>
      </c>
      <c r="Y136" s="131" t="str">
        <f t="shared" si="49"/>
        <v>NA</v>
      </c>
      <c r="Z136" s="131" t="str">
        <f t="shared" si="52"/>
        <v>NA</v>
      </c>
      <c r="AD136" s="19"/>
    </row>
    <row r="137" spans="1:30">
      <c r="A137" s="186">
        <v>75</v>
      </c>
      <c r="B137" s="21"/>
      <c r="C137" s="73"/>
      <c r="D137" s="187"/>
      <c r="E137" s="21"/>
      <c r="F137" s="2"/>
      <c r="G137" s="188"/>
      <c r="H137" s="21"/>
      <c r="I137" s="196"/>
      <c r="J137" s="1"/>
      <c r="K137" s="21"/>
      <c r="L137" s="2"/>
      <c r="M137" s="21"/>
      <c r="N137" s="85"/>
      <c r="O137" s="96"/>
      <c r="P137" s="135" t="str">
        <f t="array" ref="P137">IF(A137="","",IF( C137="","NA",IF(M137&gt;0,   IF(MIN(IF(B:B=A137,F:F))&lt;=L137,  IF(MIN(IF(B:B=A137,F:F)) &gt;= F137,   MIN(IF(B:B=A137,F:F)), "Onward infection before infected"),"Onward infection after recovered"),"")))</f>
        <v>NA</v>
      </c>
      <c r="Q137" s="89" t="str">
        <f t="array" ref="Q137">IF(A137="","",IF( C137="","NA",IF(M137&gt;0,   IF(MIN(IF(B:B=A137,F:F))&lt;=L137,  IF(MIN(IF(B:B=A137,F:F)) &gt;= F137,   MIN(IF(B:B=A137,F:F)), F137),L137),"")))</f>
        <v>NA</v>
      </c>
      <c r="R137" s="99">
        <f t="shared" si="44"/>
        <v>0</v>
      </c>
      <c r="S137" s="99">
        <f t="shared" si="45"/>
        <v>0</v>
      </c>
      <c r="T137" s="89" t="str">
        <f t="shared" si="46"/>
        <v>NA</v>
      </c>
      <c r="U137" s="89" t="str">
        <f t="shared" si="47"/>
        <v>NA</v>
      </c>
      <c r="V137" s="89" t="str">
        <f t="shared" si="48"/>
        <v>NA</v>
      </c>
      <c r="W137" s="89" t="str">
        <f t="shared" si="50"/>
        <v>NA</v>
      </c>
      <c r="X137" s="89" t="str">
        <f t="shared" si="51"/>
        <v>NA</v>
      </c>
      <c r="Y137" s="131" t="str">
        <f t="shared" si="49"/>
        <v>NA</v>
      </c>
      <c r="Z137" s="131" t="str">
        <f t="shared" si="52"/>
        <v>NA</v>
      </c>
      <c r="AD137" s="19"/>
    </row>
    <row r="138" spans="1:30">
      <c r="A138" s="186">
        <v>76</v>
      </c>
      <c r="B138" s="21"/>
      <c r="C138" s="73"/>
      <c r="D138" s="187"/>
      <c r="E138" s="21"/>
      <c r="F138" s="2"/>
      <c r="G138" s="188"/>
      <c r="H138" s="21"/>
      <c r="I138" s="196"/>
      <c r="J138" s="1"/>
      <c r="K138" s="21"/>
      <c r="L138" s="2"/>
      <c r="M138" s="21"/>
      <c r="N138" s="85"/>
      <c r="O138" s="96"/>
      <c r="P138" s="135" t="str">
        <f t="array" ref="P138">IF(A138="","",IF( C138="","NA",IF(M138&gt;0,   IF(MIN(IF(B:B=A138,F:F))&lt;=L138,  IF(MIN(IF(B:B=A138,F:F)) &gt;= F138,   MIN(IF(B:B=A138,F:F)), "Onward infection before infected"),"Onward infection after recovered"),"")))</f>
        <v>NA</v>
      </c>
      <c r="Q138" s="89" t="str">
        <f t="array" ref="Q138">IF(A138="","",IF( C138="","NA",IF(M138&gt;0,   IF(MIN(IF(B:B=A138,F:F))&lt;=L138,  IF(MIN(IF(B:B=A138,F:F)) &gt;= F138,   MIN(IF(B:B=A138,F:F)), F138),L138),"")))</f>
        <v>NA</v>
      </c>
      <c r="R138" s="99">
        <f t="shared" si="44"/>
        <v>0</v>
      </c>
      <c r="S138" s="99">
        <f t="shared" si="45"/>
        <v>0</v>
      </c>
      <c r="T138" s="89" t="str">
        <f t="shared" si="46"/>
        <v>NA</v>
      </c>
      <c r="U138" s="89" t="str">
        <f t="shared" si="47"/>
        <v>NA</v>
      </c>
      <c r="V138" s="89" t="str">
        <f t="shared" si="48"/>
        <v>NA</v>
      </c>
      <c r="W138" s="89" t="str">
        <f t="shared" si="50"/>
        <v>NA</v>
      </c>
      <c r="X138" s="89" t="str">
        <f t="shared" si="51"/>
        <v>NA</v>
      </c>
      <c r="Y138" s="131" t="str">
        <f t="shared" si="49"/>
        <v>NA</v>
      </c>
      <c r="Z138" s="131" t="str">
        <f t="shared" si="52"/>
        <v>NA</v>
      </c>
      <c r="AB138" s="19"/>
      <c r="AC138" s="19"/>
      <c r="AD138" s="19"/>
    </row>
    <row r="139" spans="1:30">
      <c r="A139" s="186">
        <v>77</v>
      </c>
      <c r="B139" s="21"/>
      <c r="C139" s="73"/>
      <c r="D139" s="187"/>
      <c r="E139" s="21"/>
      <c r="F139" s="2"/>
      <c r="G139" s="188"/>
      <c r="H139" s="21"/>
      <c r="I139" s="196"/>
      <c r="J139" s="1"/>
      <c r="K139" s="21"/>
      <c r="L139" s="2"/>
      <c r="M139" s="21"/>
      <c r="N139" s="85"/>
      <c r="O139" s="96"/>
      <c r="P139" s="135" t="str">
        <f t="array" ref="P139">IF(A139="","",IF( C139="","NA",IF(M139&gt;0,   IF(MIN(IF(B:B=A139,F:F))&lt;=L139,  IF(MIN(IF(B:B=A139,F:F)) &gt;= F139,   MIN(IF(B:B=A139,F:F)), "Onward infection before infected"),"Onward infection after recovered"),"")))</f>
        <v>NA</v>
      </c>
      <c r="Q139" s="89" t="str">
        <f t="array" ref="Q139">IF(A139="","",IF( C139="","NA",IF(M139&gt;0,   IF(MIN(IF(B:B=A139,F:F))&lt;=L139,  IF(MIN(IF(B:B=A139,F:F)) &gt;= F139,   MIN(IF(B:B=A139,F:F)), F139),L139),"")))</f>
        <v>NA</v>
      </c>
      <c r="R139" s="99">
        <f t="shared" si="44"/>
        <v>0</v>
      </c>
      <c r="S139" s="99">
        <f t="shared" si="45"/>
        <v>0</v>
      </c>
      <c r="T139" s="89" t="str">
        <f t="shared" si="46"/>
        <v>NA</v>
      </c>
      <c r="U139" s="89" t="str">
        <f t="shared" si="47"/>
        <v>NA</v>
      </c>
      <c r="V139" s="89" t="str">
        <f t="shared" si="48"/>
        <v>NA</v>
      </c>
      <c r="W139" s="89" t="str">
        <f t="shared" si="50"/>
        <v>NA</v>
      </c>
      <c r="X139" s="89" t="str">
        <f t="shared" si="51"/>
        <v>NA</v>
      </c>
      <c r="Y139" s="131" t="str">
        <f t="shared" si="49"/>
        <v>NA</v>
      </c>
      <c r="Z139" s="131" t="str">
        <f t="shared" si="52"/>
        <v>NA</v>
      </c>
    </row>
    <row r="140" spans="1:30">
      <c r="A140" s="186">
        <v>78</v>
      </c>
      <c r="B140" s="21"/>
      <c r="C140" s="73"/>
      <c r="D140" s="187"/>
      <c r="E140" s="21"/>
      <c r="F140" s="2"/>
      <c r="G140" s="188"/>
      <c r="H140" s="21"/>
      <c r="I140" s="196"/>
      <c r="J140" s="1"/>
      <c r="K140" s="21"/>
      <c r="L140" s="2"/>
      <c r="M140" s="21"/>
      <c r="N140" s="85"/>
      <c r="O140" s="96"/>
      <c r="P140" s="135" t="str">
        <f t="array" ref="P140">IF(A140="","",IF( C140="","NA",IF(M140&gt;0,   IF(MIN(IF(B:B=A140,F:F))&lt;=L140,  IF(MIN(IF(B:B=A140,F:F)) &gt;= F140,   MIN(IF(B:B=A140,F:F)), "Onward infection before infected"),"Onward infection after recovered"),"")))</f>
        <v>NA</v>
      </c>
      <c r="Q140" s="89" t="str">
        <f t="array" ref="Q140">IF(A140="","",IF( C140="","NA",IF(M140&gt;0,   IF(MIN(IF(B:B=A140,F:F))&lt;=L140,  IF(MIN(IF(B:B=A140,F:F)) &gt;= F140,   MIN(IF(B:B=A140,F:F)), F140),L140),"")))</f>
        <v>NA</v>
      </c>
      <c r="R140" s="99">
        <f t="shared" si="44"/>
        <v>0</v>
      </c>
      <c r="S140" s="99">
        <f t="shared" si="45"/>
        <v>0</v>
      </c>
      <c r="T140" s="89" t="str">
        <f t="shared" si="46"/>
        <v>NA</v>
      </c>
      <c r="U140" s="89" t="str">
        <f t="shared" si="47"/>
        <v>NA</v>
      </c>
      <c r="V140" s="89" t="str">
        <f t="shared" si="48"/>
        <v>NA</v>
      </c>
      <c r="W140" s="89" t="str">
        <f t="shared" si="50"/>
        <v>NA</v>
      </c>
      <c r="X140" s="89" t="str">
        <f t="shared" si="51"/>
        <v>NA</v>
      </c>
      <c r="Y140" s="131" t="str">
        <f t="shared" si="49"/>
        <v>NA</v>
      </c>
      <c r="Z140" s="131" t="str">
        <f t="shared" si="52"/>
        <v>NA</v>
      </c>
    </row>
    <row r="141" spans="1:30">
      <c r="A141" s="186">
        <v>79</v>
      </c>
      <c r="B141" s="21"/>
      <c r="C141" s="73"/>
      <c r="D141" s="187"/>
      <c r="E141" s="21"/>
      <c r="F141" s="2"/>
      <c r="G141" s="188"/>
      <c r="H141" s="21"/>
      <c r="I141" s="196"/>
      <c r="J141" s="1"/>
      <c r="K141" s="21"/>
      <c r="L141" s="2"/>
      <c r="M141" s="21"/>
      <c r="N141" s="85"/>
      <c r="O141" s="96"/>
      <c r="P141" s="135" t="str">
        <f t="array" ref="P141">IF(A141="","",IF( C141="","NA",IF(M141&gt;0,   IF(MIN(IF(B:B=A141,F:F))&lt;=L141,  IF(MIN(IF(B:B=A141,F:F)) &gt;= F141,   MIN(IF(B:B=A141,F:F)), "Onward infection before infected"),"Onward infection after recovered"),"")))</f>
        <v>NA</v>
      </c>
      <c r="Q141" s="89" t="str">
        <f t="array" ref="Q141">IF(A141="","",IF( C141="","NA",IF(M141&gt;0,   IF(MIN(IF(B:B=A141,F:F))&lt;=L141,  IF(MIN(IF(B:B=A141,F:F)) &gt;= F141,   MIN(IF(B:B=A141,F:F)), F141),L141),"")))</f>
        <v>NA</v>
      </c>
      <c r="R141" s="99">
        <f t="shared" si="44"/>
        <v>0</v>
      </c>
      <c r="S141" s="99">
        <f t="shared" si="45"/>
        <v>0</v>
      </c>
      <c r="T141" s="89" t="str">
        <f t="shared" si="46"/>
        <v>NA</v>
      </c>
      <c r="U141" s="89" t="str">
        <f t="shared" si="47"/>
        <v>NA</v>
      </c>
      <c r="V141" s="89" t="str">
        <f t="shared" si="48"/>
        <v>NA</v>
      </c>
      <c r="W141" s="89" t="str">
        <f t="shared" si="50"/>
        <v>NA</v>
      </c>
      <c r="X141" s="89" t="str">
        <f t="shared" si="51"/>
        <v>NA</v>
      </c>
      <c r="Y141" s="131" t="str">
        <f t="shared" si="49"/>
        <v>NA</v>
      </c>
      <c r="Z141" s="131" t="str">
        <f t="shared" si="52"/>
        <v>NA</v>
      </c>
    </row>
    <row r="142" spans="1:30">
      <c r="A142" s="186">
        <v>80</v>
      </c>
      <c r="B142" s="21"/>
      <c r="C142" s="73"/>
      <c r="D142" s="187"/>
      <c r="E142" s="21"/>
      <c r="F142" s="2"/>
      <c r="G142" s="188"/>
      <c r="H142" s="21"/>
      <c r="I142" s="196"/>
      <c r="J142" s="1"/>
      <c r="K142" s="21"/>
      <c r="L142" s="2"/>
      <c r="M142" s="21"/>
      <c r="N142" s="85"/>
      <c r="O142" s="96"/>
      <c r="P142" s="135" t="str">
        <f t="array" ref="P142">IF(A142="","",IF( C142="","NA",IF(M142&gt;0,   IF(MIN(IF(B:B=A142,F:F))&lt;=L142,  IF(MIN(IF(B:B=A142,F:F)) &gt;= F142,   MIN(IF(B:B=A142,F:F)), "Onward infection before infected"),"Onward infection after recovered"),"")))</f>
        <v>NA</v>
      </c>
      <c r="Q142" s="89" t="str">
        <f t="array" ref="Q142">IF(A142="","",IF( C142="","NA",IF(M142&gt;0,   IF(MIN(IF(B:B=A142,F:F))&lt;=L142,  IF(MIN(IF(B:B=A142,F:F)) &gt;= F142,   MIN(IF(B:B=A142,F:F)), F142),L142),"")))</f>
        <v>NA</v>
      </c>
      <c r="R142" s="99">
        <f t="shared" si="44"/>
        <v>0</v>
      </c>
      <c r="S142" s="99">
        <f t="shared" si="45"/>
        <v>0</v>
      </c>
      <c r="T142" s="89" t="str">
        <f t="shared" si="46"/>
        <v>NA</v>
      </c>
      <c r="U142" s="89" t="str">
        <f t="shared" si="47"/>
        <v>NA</v>
      </c>
      <c r="V142" s="89" t="str">
        <f t="shared" si="48"/>
        <v>NA</v>
      </c>
      <c r="W142" s="89" t="str">
        <f t="shared" si="50"/>
        <v>NA</v>
      </c>
      <c r="X142" s="89" t="str">
        <f t="shared" si="51"/>
        <v>NA</v>
      </c>
      <c r="Y142" s="131" t="str">
        <f t="shared" si="49"/>
        <v>NA</v>
      </c>
      <c r="Z142" s="131" t="str">
        <f t="shared" si="52"/>
        <v>NA</v>
      </c>
    </row>
    <row r="143" spans="1:30">
      <c r="A143" s="186">
        <v>81</v>
      </c>
      <c r="B143" s="21"/>
      <c r="C143" s="73"/>
      <c r="D143" s="187"/>
      <c r="E143" s="21"/>
      <c r="F143" s="2"/>
      <c r="G143" s="188"/>
      <c r="H143" s="21"/>
      <c r="I143" s="196"/>
      <c r="J143" s="1"/>
      <c r="K143" s="21"/>
      <c r="L143" s="2"/>
      <c r="M143" s="21"/>
      <c r="N143" s="85"/>
      <c r="O143" s="96"/>
      <c r="P143" s="135" t="str">
        <f t="array" ref="P143">IF(A143="","",IF( C143="","NA",IF(M143&gt;0,   IF(MIN(IF(B:B=A143,F:F))&lt;=L143,  IF(MIN(IF(B:B=A143,F:F)) &gt;= F143,   MIN(IF(B:B=A143,F:F)), "Onward infection before infected"),"Onward infection after recovered"),"")))</f>
        <v>NA</v>
      </c>
      <c r="Q143" s="89" t="str">
        <f t="array" ref="Q143">IF(A143="","",IF( C143="","NA",IF(M143&gt;0,   IF(MIN(IF(B:B=A143,F:F))&lt;=L143,  IF(MIN(IF(B:B=A143,F:F)) &gt;= F143,   MIN(IF(B:B=A143,F:F)), F143),L143),"")))</f>
        <v>NA</v>
      </c>
      <c r="R143" s="99">
        <f t="shared" si="44"/>
        <v>0</v>
      </c>
      <c r="S143" s="99">
        <f t="shared" si="45"/>
        <v>0</v>
      </c>
      <c r="T143" s="89" t="str">
        <f t="shared" si="46"/>
        <v>NA</v>
      </c>
      <c r="U143" s="89" t="str">
        <f t="shared" si="47"/>
        <v>NA</v>
      </c>
      <c r="V143" s="89" t="str">
        <f t="shared" si="48"/>
        <v>NA</v>
      </c>
      <c r="W143" s="89" t="str">
        <f t="shared" si="50"/>
        <v>NA</v>
      </c>
      <c r="X143" s="89" t="str">
        <f t="shared" si="51"/>
        <v>NA</v>
      </c>
      <c r="Y143" s="131" t="str">
        <f t="shared" si="49"/>
        <v>NA</v>
      </c>
      <c r="Z143" s="131" t="str">
        <f t="shared" si="52"/>
        <v>NA</v>
      </c>
    </row>
    <row r="144" spans="1:30">
      <c r="A144" s="186">
        <v>82</v>
      </c>
      <c r="B144" s="21"/>
      <c r="C144" s="73"/>
      <c r="D144" s="187"/>
      <c r="E144" s="21"/>
      <c r="F144" s="2"/>
      <c r="G144" s="188"/>
      <c r="H144" s="21"/>
      <c r="I144" s="196"/>
      <c r="J144" s="1"/>
      <c r="K144" s="21"/>
      <c r="L144" s="2"/>
      <c r="M144" s="21"/>
      <c r="N144" s="85"/>
      <c r="O144" s="96"/>
      <c r="P144" s="135" t="str">
        <f t="array" ref="P144">IF(A144="","",IF( C144="","NA",IF(M144&gt;0,   IF(MIN(IF(B:B=A144,F:F))&lt;=L144,  IF(MIN(IF(B:B=A144,F:F)) &gt;= F144,   MIN(IF(B:B=A144,F:F)), "Onward infection before infected"),"Onward infection after recovered"),"")))</f>
        <v>NA</v>
      </c>
      <c r="Q144" s="89" t="str">
        <f t="array" ref="Q144">IF(A144="","",IF( C144="","NA",IF(M144&gt;0,   IF(MIN(IF(B:B=A144,F:F))&lt;=L144,  IF(MIN(IF(B:B=A144,F:F)) &gt;= F144,   MIN(IF(B:B=A144,F:F)), F144),L144),"")))</f>
        <v>NA</v>
      </c>
      <c r="R144" s="99">
        <f t="shared" si="44"/>
        <v>0</v>
      </c>
      <c r="S144" s="99">
        <f t="shared" si="45"/>
        <v>0</v>
      </c>
      <c r="T144" s="89" t="str">
        <f t="shared" si="46"/>
        <v>NA</v>
      </c>
      <c r="U144" s="89" t="str">
        <f t="shared" si="47"/>
        <v>NA</v>
      </c>
      <c r="V144" s="89" t="str">
        <f t="shared" si="48"/>
        <v>NA</v>
      </c>
      <c r="W144" s="89" t="str">
        <f t="shared" si="50"/>
        <v>NA</v>
      </c>
      <c r="X144" s="89" t="str">
        <f t="shared" si="51"/>
        <v>NA</v>
      </c>
      <c r="Y144" s="131" t="str">
        <f t="shared" si="49"/>
        <v>NA</v>
      </c>
      <c r="Z144" s="131" t="str">
        <f t="shared" si="52"/>
        <v>NA</v>
      </c>
    </row>
    <row r="145" spans="1:26">
      <c r="A145" s="186">
        <v>83</v>
      </c>
      <c r="B145" s="21"/>
      <c r="C145" s="73"/>
      <c r="D145" s="187"/>
      <c r="E145" s="21"/>
      <c r="F145" s="2"/>
      <c r="G145" s="188"/>
      <c r="H145" s="21"/>
      <c r="I145" s="196"/>
      <c r="J145" s="1"/>
      <c r="K145" s="21"/>
      <c r="L145" s="2"/>
      <c r="M145" s="21"/>
      <c r="N145" s="85"/>
      <c r="O145" s="96"/>
      <c r="P145" s="135" t="str">
        <f t="array" ref="P145">IF(A145="","",IF( C145="","NA",IF(M145&gt;0,   IF(MIN(IF(B:B=A145,F:F))&lt;=L145,  IF(MIN(IF(B:B=A145,F:F)) &gt;= F145,   MIN(IF(B:B=A145,F:F)), "Onward infection before infected"),"Onward infection after recovered"),"")))</f>
        <v>NA</v>
      </c>
      <c r="Q145" s="89" t="str">
        <f t="array" ref="Q145">IF(A145="","",IF( C145="","NA",IF(M145&gt;0,   IF(MIN(IF(B:B=A145,F:F))&lt;=L145,  IF(MIN(IF(B:B=A145,F:F)) &gt;= F145,   MIN(IF(B:B=A145,F:F)), F145),L145),"")))</f>
        <v>NA</v>
      </c>
      <c r="R145" s="99">
        <f t="shared" si="44"/>
        <v>0</v>
      </c>
      <c r="S145" s="99">
        <f t="shared" si="45"/>
        <v>0</v>
      </c>
      <c r="T145" s="89" t="str">
        <f t="shared" si="46"/>
        <v>NA</v>
      </c>
      <c r="U145" s="89" t="str">
        <f t="shared" si="47"/>
        <v>NA</v>
      </c>
      <c r="V145" s="89" t="str">
        <f t="shared" si="48"/>
        <v>NA</v>
      </c>
      <c r="W145" s="89" t="str">
        <f t="shared" si="50"/>
        <v>NA</v>
      </c>
      <c r="X145" s="89" t="str">
        <f t="shared" si="51"/>
        <v>NA</v>
      </c>
      <c r="Y145" s="131" t="str">
        <f t="shared" si="49"/>
        <v>NA</v>
      </c>
      <c r="Z145" s="131" t="str">
        <f t="shared" si="52"/>
        <v>NA</v>
      </c>
    </row>
    <row r="146" spans="1:26" ht="16.5" thickBot="1">
      <c r="A146" s="190">
        <v>84</v>
      </c>
      <c r="B146" s="191"/>
      <c r="C146" s="192"/>
      <c r="D146" s="193"/>
      <c r="E146" s="191"/>
      <c r="F146" s="194"/>
      <c r="G146" s="195"/>
      <c r="H146" s="191"/>
      <c r="I146" s="197"/>
      <c r="J146" s="198"/>
      <c r="K146" s="191"/>
      <c r="L146" s="194"/>
      <c r="M146" s="191"/>
      <c r="N146" s="199"/>
      <c r="O146" s="101"/>
      <c r="P146" s="135" t="str">
        <f t="array" ref="P146">IF(A146="","",IF( C146="","NA",IF(M146&gt;0,   IF(MIN(IF(B:B=A146,F:F))&lt;=L146,  IF(MIN(IF(B:B=A146,F:F)) &gt;= F146,   MIN(IF(B:B=A146,F:F)), "Onward infection before infected"),"Onward infection after recovered"),"")))</f>
        <v>NA</v>
      </c>
      <c r="Q146" s="89" t="str">
        <f t="array" ref="Q146">IF(A146="","",IF( C146="","NA",IF(M146&gt;0,   IF(MIN(IF(B:B=A146,F:F))&lt;=L146,  IF(MIN(IF(B:B=A146,F:F)) &gt;= F146,   MIN(IF(B:B=A146,F:F)), F146),L146),"")))</f>
        <v>NA</v>
      </c>
      <c r="R146" s="102">
        <f t="shared" si="44"/>
        <v>0</v>
      </c>
      <c r="S146" s="102">
        <f t="shared" si="45"/>
        <v>0</v>
      </c>
      <c r="T146" s="90" t="str">
        <f t="shared" si="46"/>
        <v>NA</v>
      </c>
      <c r="U146" s="90" t="str">
        <f t="shared" si="47"/>
        <v>NA</v>
      </c>
      <c r="V146" s="90" t="str">
        <f t="shared" si="48"/>
        <v>NA</v>
      </c>
      <c r="W146" s="89" t="str">
        <f t="shared" si="50"/>
        <v>NA</v>
      </c>
      <c r="X146" s="89" t="str">
        <f t="shared" si="51"/>
        <v>NA</v>
      </c>
      <c r="Y146" s="132" t="str">
        <f t="shared" si="49"/>
        <v>NA</v>
      </c>
      <c r="Z146" s="131" t="str">
        <f t="shared" si="52"/>
        <v>NA</v>
      </c>
    </row>
  </sheetData>
  <sortState ref="A8:Q62">
    <sortCondition ref="D8:D62"/>
    <sortCondition ref="E8:E62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topLeftCell="A13" workbookViewId="0">
      <selection activeCell="N1" sqref="N1"/>
    </sheetView>
  </sheetViews>
  <sheetFormatPr defaultColWidth="11" defaultRowHeight="15.75"/>
  <cols>
    <col min="1" max="1" width="4.125" style="62" customWidth="1"/>
    <col min="2" max="15" width="11" style="44"/>
    <col min="16" max="16" width="13.625" style="44" customWidth="1"/>
    <col min="17" max="17" width="11" style="45"/>
    <col min="18" max="18" width="22" style="45" customWidth="1"/>
    <col min="19" max="16384" width="11" style="45"/>
  </cols>
  <sheetData>
    <row r="1" spans="1:23" ht="16.5" thickBot="1">
      <c r="A1" s="118"/>
      <c r="B1" s="115"/>
      <c r="C1" s="115"/>
      <c r="D1" s="71" t="s">
        <v>17</v>
      </c>
      <c r="E1" s="115"/>
      <c r="F1" s="115"/>
      <c r="G1" s="117"/>
      <c r="H1" s="115"/>
      <c r="I1" s="71" t="s">
        <v>16</v>
      </c>
      <c r="J1" s="115"/>
      <c r="K1" s="116"/>
      <c r="L1" s="115"/>
      <c r="M1" s="71"/>
      <c r="N1" s="71" t="s">
        <v>15</v>
      </c>
      <c r="O1" s="115"/>
      <c r="P1" s="116"/>
      <c r="R1" s="112"/>
      <c r="S1" s="112"/>
      <c r="T1" s="53"/>
    </row>
    <row r="2" spans="1:23" s="46" customFormat="1">
      <c r="A2" s="119" t="s">
        <v>0</v>
      </c>
      <c r="B2" s="105" t="s">
        <v>18</v>
      </c>
      <c r="C2" s="14" t="s">
        <v>19</v>
      </c>
      <c r="D2" s="14" t="s">
        <v>20</v>
      </c>
      <c r="E2" s="14" t="s">
        <v>63</v>
      </c>
      <c r="F2" s="72" t="s">
        <v>21</v>
      </c>
      <c r="G2" s="13" t="s">
        <v>18</v>
      </c>
      <c r="H2" s="14" t="s">
        <v>19</v>
      </c>
      <c r="I2" s="14" t="s">
        <v>20</v>
      </c>
      <c r="J2" s="14" t="s">
        <v>63</v>
      </c>
      <c r="K2" s="114" t="s">
        <v>21</v>
      </c>
      <c r="L2" s="105" t="s">
        <v>18</v>
      </c>
      <c r="M2" s="14" t="s">
        <v>19</v>
      </c>
      <c r="N2" s="14" t="s">
        <v>20</v>
      </c>
      <c r="O2" s="14" t="s">
        <v>63</v>
      </c>
      <c r="P2" s="114" t="s">
        <v>21</v>
      </c>
      <c r="R2" s="53"/>
      <c r="S2" s="113"/>
      <c r="T2" s="112"/>
    </row>
    <row r="3" spans="1:23">
      <c r="A3" s="63">
        <v>1</v>
      </c>
      <c r="B3" s="74">
        <f>IF(VLOOKUP($A3,'Outbreak dataset'!$A:$F,6)&gt;24*1,1,IF(VLOOKUP($A3,'Outbreak dataset'!$A:$F,6)="",1,0))</f>
        <v>0</v>
      </c>
      <c r="C3" s="74">
        <f>IF(VLOOKUP($A3,'Outbreak dataset'!$A:$F,6)&gt;24*2,1,IF(VLOOKUP($A3,'Outbreak dataset'!$A:$F,6)="",1,0))</f>
        <v>0</v>
      </c>
      <c r="D3" s="74">
        <f>IF(VLOOKUP($A3,'Outbreak dataset'!$A:$F,6)&gt;24*3,1,IF(VLOOKUP($A3,'Outbreak dataset'!$A:$F,6)="",1,0))</f>
        <v>0</v>
      </c>
      <c r="E3" s="74">
        <f>IF(VLOOKUP($A3,'Outbreak dataset'!$A:$F,6)&gt;24*4,1,IF(VLOOKUP($A3,'Outbreak dataset'!$A:$F,6)="",1,0))</f>
        <v>0</v>
      </c>
      <c r="F3" s="76">
        <f>IF(VLOOKUP($A3,'Outbreak dataset'!$A:$F,6)&gt;24*5,1,IF(VLOOKUP($A3,'Outbreak dataset'!$A:$F,6)="",1,0))</f>
        <v>0</v>
      </c>
      <c r="G3" s="3">
        <f>IF(VLOOKUP($A3,'Outbreak dataset'!$A:$L,12)&gt;24*(1-1), IF(VLOOKUP($A3,'Outbreak dataset'!$A:$L,6)&lt;24*(1),1,0),  IF(VLOOKUP($A3,'Outbreak dataset'!$A:$L,6)="",0,0))</f>
        <v>1</v>
      </c>
      <c r="H3" s="74">
        <f>IF(VLOOKUP($A3,'Outbreak dataset'!$A:$L,12)&gt;24*(2-1), IF(VLOOKUP($A3,'Outbreak dataset'!$A:$L,6)&lt;24*(2),1,0),  IF(VLOOKUP($A3,'Outbreak dataset'!$A:$L,6)="",0,0))</f>
        <v>0</v>
      </c>
      <c r="I3" s="74">
        <f>IF(VLOOKUP($A3,'Outbreak dataset'!$A:$L,12)&gt;24*(3-1), IF(VLOOKUP($A3,'Outbreak dataset'!$A:$L,6)&lt;24*(3),1,0),  IF(VLOOKUP($A3,'Outbreak dataset'!$A:$L,6)="",0,0))</f>
        <v>0</v>
      </c>
      <c r="J3" s="74">
        <f>IF(VLOOKUP($A3,'Outbreak dataset'!$A:$L,12)&gt;24*(4-1), IF(VLOOKUP($A3,'Outbreak dataset'!$A:$L,6)&lt;24*(4),1,0),  IF(VLOOKUP($A3,'Outbreak dataset'!$A:$L,6)="",0,0))</f>
        <v>0</v>
      </c>
      <c r="K3" s="103">
        <f>IF(VLOOKUP($A3,'Outbreak dataset'!$A:$L,12)&gt;24*(5-1), IF(VLOOKUP($A3,'Outbreak dataset'!$A:$L,6)&lt;24*(5),1,0),  IF(VLOOKUP($A3,'Outbreak dataset'!$A:$L,6)="",0,0))</f>
        <v>0</v>
      </c>
      <c r="L3" s="104">
        <f>IF(VLOOKUP($A3,'Outbreak dataset'!$A:$L,12)&lt;24*(1-1), IF(VLOOKUP($A3,'Outbreak dataset'!$A:$L,6)="",0,1),0)</f>
        <v>0</v>
      </c>
      <c r="M3" s="75">
        <f>IF(VLOOKUP($A3,'Outbreak dataset'!$A:$L,12)&lt;24*(2-1), IF(VLOOKUP($A3,'Outbreak dataset'!$A:$L,6)="",0,1),0)</f>
        <v>1</v>
      </c>
      <c r="N3" s="75">
        <f>IF(VLOOKUP($A3,'Outbreak dataset'!$A:$L,12)&lt;24*(3-1), IF(VLOOKUP($A3,'Outbreak dataset'!$A:$L,6)="",0,1),0)</f>
        <v>1</v>
      </c>
      <c r="O3" s="75">
        <f>IF(VLOOKUP($A3,'Outbreak dataset'!$A:$L,12)&lt;24*(4-1), IF(VLOOKUP($A3,'Outbreak dataset'!$A:$L,6)="",0,1),0)</f>
        <v>1</v>
      </c>
      <c r="P3" s="77">
        <f>IF(VLOOKUP($A3,'Outbreak dataset'!$A:$L,12)&lt;24*(5-1), IF(VLOOKUP($A3,'Outbreak dataset'!$A:$L,6)="",0,1),0)</f>
        <v>1</v>
      </c>
      <c r="R3" s="47"/>
      <c r="S3" s="47"/>
    </row>
    <row r="4" spans="1:23">
      <c r="A4" s="63">
        <v>2</v>
      </c>
      <c r="B4" s="74">
        <f>IF(VLOOKUP($A4,'Outbreak dataset'!$A:$F,6)&gt;24*1,1,IF(VLOOKUP($A4,'Outbreak dataset'!$A:$F,6)="",1,0))</f>
        <v>0</v>
      </c>
      <c r="C4" s="74">
        <f>IF(VLOOKUP($A4,'Outbreak dataset'!$A:$F,6)&gt;24*2,1,IF(VLOOKUP($A4,'Outbreak dataset'!$A:$F,6)="",1,0))</f>
        <v>0</v>
      </c>
      <c r="D4" s="74">
        <f>IF(VLOOKUP($A4,'Outbreak dataset'!$A:$F,6)&gt;24*3,1,IF(VLOOKUP($A4,'Outbreak dataset'!$A:$F,6)="",1,0))</f>
        <v>0</v>
      </c>
      <c r="E4" s="74">
        <f>IF(VLOOKUP($A4,'Outbreak dataset'!$A:$F,6)&gt;24*4,1,IF(VLOOKUP($A4,'Outbreak dataset'!$A:$F,6)="",1,0))</f>
        <v>0</v>
      </c>
      <c r="F4" s="76">
        <f>IF(VLOOKUP($A4,'Outbreak dataset'!$A:$F,6)&gt;24*5,1,IF(VLOOKUP($A4,'Outbreak dataset'!$A:$F,6)="",1,0))</f>
        <v>0</v>
      </c>
      <c r="G4" s="3">
        <f>IF(VLOOKUP($A4,'Outbreak dataset'!$A:$L,12)&gt;24*(1-1), IF(VLOOKUP($A4,'Outbreak dataset'!$A:$L,6)&lt;24*(1),1,0),  IF(VLOOKUP($A4,'Outbreak dataset'!$A:$L,6)="",0,0))</f>
        <v>1</v>
      </c>
      <c r="H4" s="74">
        <f>IF(VLOOKUP($A4,'Outbreak dataset'!$A:$L,12)&gt;24*(2-1), IF(VLOOKUP($A4,'Outbreak dataset'!$A:$L,6)&lt;24*(2),1,0),  IF(VLOOKUP($A4,'Outbreak dataset'!$A:$L,6)="",0,0))</f>
        <v>0</v>
      </c>
      <c r="I4" s="74">
        <f>IF(VLOOKUP($A4,'Outbreak dataset'!$A:$L,12)&gt;24*(3-1), IF(VLOOKUP($A4,'Outbreak dataset'!$A:$L,6)&lt;24*(3),1,0),  IF(VLOOKUP($A4,'Outbreak dataset'!$A:$L,6)="",0,0))</f>
        <v>0</v>
      </c>
      <c r="J4" s="74">
        <f>IF(VLOOKUP($A4,'Outbreak dataset'!$A:$L,12)&gt;24*(4-1), IF(VLOOKUP($A4,'Outbreak dataset'!$A:$L,6)&lt;24*(4),1,0),  IF(VLOOKUP($A4,'Outbreak dataset'!$A:$L,6)="",0,0))</f>
        <v>0</v>
      </c>
      <c r="K4" s="103">
        <f>IF(VLOOKUP($A4,'Outbreak dataset'!$A:$L,12)&gt;24*(5-1), IF(VLOOKUP($A4,'Outbreak dataset'!$A:$L,6)&lt;24*(5),1,0),  IF(VLOOKUP($A4,'Outbreak dataset'!$A:$L,6)="",0,0))</f>
        <v>0</v>
      </c>
      <c r="L4" s="104">
        <f>IF(VLOOKUP($A4,'Outbreak dataset'!$A:$L,12)&lt;24*(1-1), IF(VLOOKUP($A4,'Outbreak dataset'!$A:$L,6)="",0,1),0)</f>
        <v>0</v>
      </c>
      <c r="M4" s="75">
        <f>IF(VLOOKUP($A4,'Outbreak dataset'!$A:$L,12)&lt;24*(2-1), IF(VLOOKUP($A4,'Outbreak dataset'!$A:$L,6)="",0,1),0)</f>
        <v>1</v>
      </c>
      <c r="N4" s="75">
        <f>IF(VLOOKUP($A4,'Outbreak dataset'!$A:$L,12)&lt;24*(3-1), IF(VLOOKUP($A4,'Outbreak dataset'!$A:$L,6)="",0,1),0)</f>
        <v>1</v>
      </c>
      <c r="O4" s="75">
        <f>IF(VLOOKUP($A4,'Outbreak dataset'!$A:$L,12)&lt;24*(4-1), IF(VLOOKUP($A4,'Outbreak dataset'!$A:$L,6)="",0,1),0)</f>
        <v>1</v>
      </c>
      <c r="P4" s="77">
        <f>IF(VLOOKUP($A4,'Outbreak dataset'!$A:$L,12)&lt;24*(5-1), IF(VLOOKUP($A4,'Outbreak dataset'!$A:$L,6)="",0,1),0)</f>
        <v>1</v>
      </c>
      <c r="R4" s="47"/>
      <c r="S4" s="47"/>
    </row>
    <row r="5" spans="1:23">
      <c r="A5" s="63">
        <v>3</v>
      </c>
      <c r="B5" s="74">
        <f>IF(VLOOKUP($A5,'Outbreak dataset'!$A:$F,6)&gt;24*1,1,IF(VLOOKUP($A5,'Outbreak dataset'!$A:$F,6)="",1,0))</f>
        <v>0</v>
      </c>
      <c r="C5" s="74">
        <f>IF(VLOOKUP($A5,'Outbreak dataset'!$A:$F,6)&gt;24*2,1,IF(VLOOKUP($A5,'Outbreak dataset'!$A:$F,6)="",1,0))</f>
        <v>0</v>
      </c>
      <c r="D5" s="74">
        <f>IF(VLOOKUP($A5,'Outbreak dataset'!$A:$F,6)&gt;24*3,1,IF(VLOOKUP($A5,'Outbreak dataset'!$A:$F,6)="",1,0))</f>
        <v>0</v>
      </c>
      <c r="E5" s="74">
        <f>IF(VLOOKUP($A5,'Outbreak dataset'!$A:$F,6)&gt;24*4,1,IF(VLOOKUP($A5,'Outbreak dataset'!$A:$F,6)="",1,0))</f>
        <v>0</v>
      </c>
      <c r="F5" s="76">
        <f>IF(VLOOKUP($A5,'Outbreak dataset'!$A:$F,6)&gt;24*5,1,IF(VLOOKUP($A5,'Outbreak dataset'!$A:$F,6)="",1,0))</f>
        <v>0</v>
      </c>
      <c r="G5" s="3">
        <f>IF(VLOOKUP($A5,'Outbreak dataset'!$A:$L,12)&gt;24*(1-1), IF(VLOOKUP($A5,'Outbreak dataset'!$A:$L,6)&lt;24*(1),1,0),  IF(VLOOKUP($A5,'Outbreak dataset'!$A:$L,6)="",0,0))</f>
        <v>1</v>
      </c>
      <c r="H5" s="74">
        <f>IF(VLOOKUP($A5,'Outbreak dataset'!$A:$L,12)&gt;24*(2-1), IF(VLOOKUP($A5,'Outbreak dataset'!$A:$L,6)&lt;24*(2),1,0),  IF(VLOOKUP($A5,'Outbreak dataset'!$A:$L,6)="",0,0))</f>
        <v>0</v>
      </c>
      <c r="I5" s="74">
        <f>IF(VLOOKUP($A5,'Outbreak dataset'!$A:$L,12)&gt;24*(3-1), IF(VLOOKUP($A5,'Outbreak dataset'!$A:$L,6)&lt;24*(3),1,0),  IF(VLOOKUP($A5,'Outbreak dataset'!$A:$L,6)="",0,0))</f>
        <v>0</v>
      </c>
      <c r="J5" s="74">
        <f>IF(VLOOKUP($A5,'Outbreak dataset'!$A:$L,12)&gt;24*(4-1), IF(VLOOKUP($A5,'Outbreak dataset'!$A:$L,6)&lt;24*(4),1,0),  IF(VLOOKUP($A5,'Outbreak dataset'!$A:$L,6)="",0,0))</f>
        <v>0</v>
      </c>
      <c r="K5" s="103">
        <f>IF(VLOOKUP($A5,'Outbreak dataset'!$A:$L,12)&gt;24*(5-1), IF(VLOOKUP($A5,'Outbreak dataset'!$A:$L,6)&lt;24*(5),1,0),  IF(VLOOKUP($A5,'Outbreak dataset'!$A:$L,6)="",0,0))</f>
        <v>0</v>
      </c>
      <c r="L5" s="104">
        <f>IF(VLOOKUP($A5,'Outbreak dataset'!$A:$L,12)&lt;24*(1-1), IF(VLOOKUP($A5,'Outbreak dataset'!$A:$L,6)="",0,1),0)</f>
        <v>0</v>
      </c>
      <c r="M5" s="75">
        <f>IF(VLOOKUP($A5,'Outbreak dataset'!$A:$L,12)&lt;24*(2-1), IF(VLOOKUP($A5,'Outbreak dataset'!$A:$L,6)="",0,1),0)</f>
        <v>1</v>
      </c>
      <c r="N5" s="75">
        <f>IF(VLOOKUP($A5,'Outbreak dataset'!$A:$L,12)&lt;24*(3-1), IF(VLOOKUP($A5,'Outbreak dataset'!$A:$L,6)="",0,1),0)</f>
        <v>1</v>
      </c>
      <c r="O5" s="75">
        <f>IF(VLOOKUP($A5,'Outbreak dataset'!$A:$L,12)&lt;24*(4-1), IF(VLOOKUP($A5,'Outbreak dataset'!$A:$L,6)="",0,1),0)</f>
        <v>1</v>
      </c>
      <c r="P5" s="77">
        <f>IF(VLOOKUP($A5,'Outbreak dataset'!$A:$L,12)&lt;24*(5-1), IF(VLOOKUP($A5,'Outbreak dataset'!$A:$L,6)="",0,1),0)</f>
        <v>1</v>
      </c>
      <c r="R5" s="48"/>
      <c r="S5" s="49" t="s">
        <v>18</v>
      </c>
      <c r="T5" s="49" t="s">
        <v>19</v>
      </c>
      <c r="U5" s="49" t="s">
        <v>20</v>
      </c>
      <c r="V5" s="49" t="s">
        <v>22</v>
      </c>
      <c r="W5" s="49" t="s">
        <v>21</v>
      </c>
    </row>
    <row r="6" spans="1:23">
      <c r="A6" s="63">
        <v>4</v>
      </c>
      <c r="B6" s="74">
        <f>IF(VLOOKUP($A6,'Outbreak dataset'!$A:$F,6)&gt;24*1,1,IF(VLOOKUP($A6,'Outbreak dataset'!$A:$F,6)="",1,0))</f>
        <v>0</v>
      </c>
      <c r="C6" s="74">
        <f>IF(VLOOKUP($A6,'Outbreak dataset'!$A:$F,6)&gt;24*2,1,IF(VLOOKUP($A6,'Outbreak dataset'!$A:$F,6)="",1,0))</f>
        <v>0</v>
      </c>
      <c r="D6" s="74">
        <f>IF(VLOOKUP($A6,'Outbreak dataset'!$A:$F,6)&gt;24*3,1,IF(VLOOKUP($A6,'Outbreak dataset'!$A:$F,6)="",1,0))</f>
        <v>0</v>
      </c>
      <c r="E6" s="74">
        <f>IF(VLOOKUP($A6,'Outbreak dataset'!$A:$F,6)&gt;24*4,1,IF(VLOOKUP($A6,'Outbreak dataset'!$A:$F,6)="",1,0))</f>
        <v>0</v>
      </c>
      <c r="F6" s="76">
        <f>IF(VLOOKUP($A6,'Outbreak dataset'!$A:$F,6)&gt;24*5,1,IF(VLOOKUP($A6,'Outbreak dataset'!$A:$F,6)="",1,0))</f>
        <v>0</v>
      </c>
      <c r="G6" s="3">
        <f>IF(VLOOKUP($A6,'Outbreak dataset'!$A:$L,12)&gt;24*(1-1), IF(VLOOKUP($A6,'Outbreak dataset'!$A:$L,6)&lt;24*(1),1,0),  IF(VLOOKUP($A6,'Outbreak dataset'!$A:$L,6)="",0,0))</f>
        <v>1</v>
      </c>
      <c r="H6" s="74">
        <f>IF(VLOOKUP($A6,'Outbreak dataset'!$A:$L,12)&gt;24*(2-1), IF(VLOOKUP($A6,'Outbreak dataset'!$A:$L,6)&lt;24*(2),1,0),  IF(VLOOKUP($A6,'Outbreak dataset'!$A:$L,6)="",0,0))</f>
        <v>0</v>
      </c>
      <c r="I6" s="74">
        <f>IF(VLOOKUP($A6,'Outbreak dataset'!$A:$L,12)&gt;24*(3-1), IF(VLOOKUP($A6,'Outbreak dataset'!$A:$L,6)&lt;24*(3),1,0),  IF(VLOOKUP($A6,'Outbreak dataset'!$A:$L,6)="",0,0))</f>
        <v>0</v>
      </c>
      <c r="J6" s="74">
        <f>IF(VLOOKUP($A6,'Outbreak dataset'!$A:$L,12)&gt;24*(4-1), IF(VLOOKUP($A6,'Outbreak dataset'!$A:$L,6)&lt;24*(4),1,0),  IF(VLOOKUP($A6,'Outbreak dataset'!$A:$L,6)="",0,0))</f>
        <v>0</v>
      </c>
      <c r="K6" s="103">
        <f>IF(VLOOKUP($A6,'Outbreak dataset'!$A:$L,12)&gt;24*(5-1), IF(VLOOKUP($A6,'Outbreak dataset'!$A:$L,6)&lt;24*(5),1,0),  IF(VLOOKUP($A6,'Outbreak dataset'!$A:$L,6)="",0,0))</f>
        <v>0</v>
      </c>
      <c r="L6" s="104">
        <f>IF(VLOOKUP($A6,'Outbreak dataset'!$A:$L,12)&lt;24*(1-1), IF(VLOOKUP($A6,'Outbreak dataset'!$A:$L,6)="",0,1),0)</f>
        <v>0</v>
      </c>
      <c r="M6" s="75">
        <f>IF(VLOOKUP($A6,'Outbreak dataset'!$A:$L,12)&lt;24*(2-1), IF(VLOOKUP($A6,'Outbreak dataset'!$A:$L,6)="",0,1),0)</f>
        <v>1</v>
      </c>
      <c r="N6" s="75">
        <f>IF(VLOOKUP($A6,'Outbreak dataset'!$A:$L,12)&lt;24*(3-1), IF(VLOOKUP($A6,'Outbreak dataset'!$A:$L,6)="",0,1),0)</f>
        <v>1</v>
      </c>
      <c r="O6" s="75">
        <f>IF(VLOOKUP($A6,'Outbreak dataset'!$A:$L,12)&lt;24*(4-1), IF(VLOOKUP($A6,'Outbreak dataset'!$A:$L,6)="",0,1),0)</f>
        <v>1</v>
      </c>
      <c r="P6" s="77">
        <f>IF(VLOOKUP($A6,'Outbreak dataset'!$A:$L,12)&lt;24*(5-1), IF(VLOOKUP($A6,'Outbreak dataset'!$A:$L,6)="",0,1),0)</f>
        <v>1</v>
      </c>
      <c r="R6" s="50" t="s">
        <v>17</v>
      </c>
      <c r="S6" s="47">
        <f>SUM(B:B)</f>
        <v>58</v>
      </c>
      <c r="T6" s="47">
        <f t="shared" ref="T6:W6" si="0">SUM(C:C)</f>
        <v>29</v>
      </c>
      <c r="U6" s="47">
        <f t="shared" si="0"/>
        <v>25</v>
      </c>
      <c r="V6" s="47">
        <f t="shared" si="0"/>
        <v>17</v>
      </c>
      <c r="W6" s="47">
        <f t="shared" si="0"/>
        <v>14</v>
      </c>
    </row>
    <row r="7" spans="1:23">
      <c r="A7" s="63">
        <v>5</v>
      </c>
      <c r="B7" s="74">
        <f>IF(VLOOKUP($A7,'Outbreak dataset'!$A:$F,6)&gt;24*1,1,IF(VLOOKUP($A7,'Outbreak dataset'!$A:$F,6)="",1,0))</f>
        <v>0</v>
      </c>
      <c r="C7" s="74">
        <f>IF(VLOOKUP($A7,'Outbreak dataset'!$A:$F,6)&gt;24*2,1,IF(VLOOKUP($A7,'Outbreak dataset'!$A:$F,6)="",1,0))</f>
        <v>0</v>
      </c>
      <c r="D7" s="74">
        <f>IF(VLOOKUP($A7,'Outbreak dataset'!$A:$F,6)&gt;24*3,1,IF(VLOOKUP($A7,'Outbreak dataset'!$A:$F,6)="",1,0))</f>
        <v>0</v>
      </c>
      <c r="E7" s="74">
        <f>IF(VLOOKUP($A7,'Outbreak dataset'!$A:$F,6)&gt;24*4,1,IF(VLOOKUP($A7,'Outbreak dataset'!$A:$F,6)="",1,0))</f>
        <v>0</v>
      </c>
      <c r="F7" s="76">
        <f>IF(VLOOKUP($A7,'Outbreak dataset'!$A:$F,6)&gt;24*5,1,IF(VLOOKUP($A7,'Outbreak dataset'!$A:$F,6)="",1,0))</f>
        <v>0</v>
      </c>
      <c r="G7" s="3">
        <f>IF(VLOOKUP($A7,'Outbreak dataset'!$A:$L,12)&gt;24*(1-1), IF(VLOOKUP($A7,'Outbreak dataset'!$A:$L,6)&lt;24*(1),1,0),  IF(VLOOKUP($A7,'Outbreak dataset'!$A:$L,6)="",0,0))</f>
        <v>1</v>
      </c>
      <c r="H7" s="74">
        <f>IF(VLOOKUP($A7,'Outbreak dataset'!$A:$L,12)&gt;24*(2-1), IF(VLOOKUP($A7,'Outbreak dataset'!$A:$L,6)&lt;24*(2),1,0),  IF(VLOOKUP($A7,'Outbreak dataset'!$A:$L,6)="",0,0))</f>
        <v>1</v>
      </c>
      <c r="I7" s="74">
        <f>IF(VLOOKUP($A7,'Outbreak dataset'!$A:$L,12)&gt;24*(3-1), IF(VLOOKUP($A7,'Outbreak dataset'!$A:$L,6)&lt;24*(3),1,0),  IF(VLOOKUP($A7,'Outbreak dataset'!$A:$L,6)="",0,0))</f>
        <v>0</v>
      </c>
      <c r="J7" s="74">
        <f>IF(VLOOKUP($A7,'Outbreak dataset'!$A:$L,12)&gt;24*(4-1), IF(VLOOKUP($A7,'Outbreak dataset'!$A:$L,6)&lt;24*(4),1,0),  IF(VLOOKUP($A7,'Outbreak dataset'!$A:$L,6)="",0,0))</f>
        <v>0</v>
      </c>
      <c r="K7" s="103">
        <f>IF(VLOOKUP($A7,'Outbreak dataset'!$A:$L,12)&gt;24*(5-1), IF(VLOOKUP($A7,'Outbreak dataset'!$A:$L,6)&lt;24*(5),1,0),  IF(VLOOKUP($A7,'Outbreak dataset'!$A:$L,6)="",0,0))</f>
        <v>0</v>
      </c>
      <c r="L7" s="104">
        <f>IF(VLOOKUP($A7,'Outbreak dataset'!$A:$L,12)&lt;24*(1-1), IF(VLOOKUP($A7,'Outbreak dataset'!$A:$L,6)="",0,1),0)</f>
        <v>0</v>
      </c>
      <c r="M7" s="75">
        <f>IF(VLOOKUP($A7,'Outbreak dataset'!$A:$L,12)&lt;24*(2-1), IF(VLOOKUP($A7,'Outbreak dataset'!$A:$L,6)="",0,1),0)</f>
        <v>0</v>
      </c>
      <c r="N7" s="75">
        <f>IF(VLOOKUP($A7,'Outbreak dataset'!$A:$L,12)&lt;24*(3-1), IF(VLOOKUP($A7,'Outbreak dataset'!$A:$L,6)="",0,1),0)</f>
        <v>1</v>
      </c>
      <c r="O7" s="75">
        <f>IF(VLOOKUP($A7,'Outbreak dataset'!$A:$L,12)&lt;24*(4-1), IF(VLOOKUP($A7,'Outbreak dataset'!$A:$L,6)="",0,1),0)</f>
        <v>1</v>
      </c>
      <c r="P7" s="77">
        <f>IF(VLOOKUP($A7,'Outbreak dataset'!$A:$L,12)&lt;24*(5-1), IF(VLOOKUP($A7,'Outbreak dataset'!$A:$L,6)="",0,1),0)</f>
        <v>1</v>
      </c>
      <c r="R7" s="50" t="s">
        <v>23</v>
      </c>
      <c r="S7" s="47">
        <f>SUM(G:G)</f>
        <v>26</v>
      </c>
      <c r="T7" s="47">
        <f t="shared" ref="T7:W7" si="1">SUM(H:H)</f>
        <v>45</v>
      </c>
      <c r="U7" s="47">
        <f t="shared" si="1"/>
        <v>23</v>
      </c>
      <c r="V7" s="47">
        <f t="shared" si="1"/>
        <v>26</v>
      </c>
      <c r="W7" s="47">
        <f t="shared" si="1"/>
        <v>17</v>
      </c>
    </row>
    <row r="8" spans="1:23">
      <c r="A8" s="63">
        <v>6</v>
      </c>
      <c r="B8" s="74">
        <f>IF(VLOOKUP($A8,'Outbreak dataset'!$A:$F,6)&gt;24*1,1,IF(VLOOKUP($A8,'Outbreak dataset'!$A:$F,6)="",1,0))</f>
        <v>0</v>
      </c>
      <c r="C8" s="74">
        <f>IF(VLOOKUP($A8,'Outbreak dataset'!$A:$F,6)&gt;24*2,1,IF(VLOOKUP($A8,'Outbreak dataset'!$A:$F,6)="",1,0))</f>
        <v>0</v>
      </c>
      <c r="D8" s="74">
        <f>IF(VLOOKUP($A8,'Outbreak dataset'!$A:$F,6)&gt;24*3,1,IF(VLOOKUP($A8,'Outbreak dataset'!$A:$F,6)="",1,0))</f>
        <v>0</v>
      </c>
      <c r="E8" s="74">
        <f>IF(VLOOKUP($A8,'Outbreak dataset'!$A:$F,6)&gt;24*4,1,IF(VLOOKUP($A8,'Outbreak dataset'!$A:$F,6)="",1,0))</f>
        <v>0</v>
      </c>
      <c r="F8" s="76">
        <f>IF(VLOOKUP($A8,'Outbreak dataset'!$A:$F,6)&gt;24*5,1,IF(VLOOKUP($A8,'Outbreak dataset'!$A:$F,6)="",1,0))</f>
        <v>0</v>
      </c>
      <c r="G8" s="3">
        <f>IF(VLOOKUP($A8,'Outbreak dataset'!$A:$L,12)&gt;24*(1-1), IF(VLOOKUP($A8,'Outbreak dataset'!$A:$L,6)&lt;24*(1),1,0),  IF(VLOOKUP($A8,'Outbreak dataset'!$A:$L,6)="",0,0))</f>
        <v>1</v>
      </c>
      <c r="H8" s="74">
        <f>IF(VLOOKUP($A8,'Outbreak dataset'!$A:$L,12)&gt;24*(2-1), IF(VLOOKUP($A8,'Outbreak dataset'!$A:$L,6)&lt;24*(2),1,0),  IF(VLOOKUP($A8,'Outbreak dataset'!$A:$L,6)="",0,0))</f>
        <v>0</v>
      </c>
      <c r="I8" s="74">
        <f>IF(VLOOKUP($A8,'Outbreak dataset'!$A:$L,12)&gt;24*(3-1), IF(VLOOKUP($A8,'Outbreak dataset'!$A:$L,6)&lt;24*(3),1,0),  IF(VLOOKUP($A8,'Outbreak dataset'!$A:$L,6)="",0,0))</f>
        <v>0</v>
      </c>
      <c r="J8" s="74">
        <f>IF(VLOOKUP($A8,'Outbreak dataset'!$A:$L,12)&gt;24*(4-1), IF(VLOOKUP($A8,'Outbreak dataset'!$A:$L,6)&lt;24*(4),1,0),  IF(VLOOKUP($A8,'Outbreak dataset'!$A:$L,6)="",0,0))</f>
        <v>0</v>
      </c>
      <c r="K8" s="103">
        <f>IF(VLOOKUP($A8,'Outbreak dataset'!$A:$L,12)&gt;24*(5-1), IF(VLOOKUP($A8,'Outbreak dataset'!$A:$L,6)&lt;24*(5),1,0),  IF(VLOOKUP($A8,'Outbreak dataset'!$A:$L,6)="",0,0))</f>
        <v>0</v>
      </c>
      <c r="L8" s="104">
        <f>IF(VLOOKUP($A8,'Outbreak dataset'!$A:$L,12)&lt;24*(1-1), IF(VLOOKUP($A8,'Outbreak dataset'!$A:$L,6)="",0,1),0)</f>
        <v>0</v>
      </c>
      <c r="M8" s="75">
        <f>IF(VLOOKUP($A8,'Outbreak dataset'!$A:$L,12)&lt;24*(2-1), IF(VLOOKUP($A8,'Outbreak dataset'!$A:$L,6)="",0,1),0)</f>
        <v>1</v>
      </c>
      <c r="N8" s="75">
        <f>IF(VLOOKUP($A8,'Outbreak dataset'!$A:$L,12)&lt;24*(3-1), IF(VLOOKUP($A8,'Outbreak dataset'!$A:$L,6)="",0,1),0)</f>
        <v>1</v>
      </c>
      <c r="O8" s="75">
        <f>IF(VLOOKUP($A8,'Outbreak dataset'!$A:$L,12)&lt;24*(4-1), IF(VLOOKUP($A8,'Outbreak dataset'!$A:$L,6)="",0,1),0)</f>
        <v>1</v>
      </c>
      <c r="P8" s="77">
        <f>IF(VLOOKUP($A8,'Outbreak dataset'!$A:$L,12)&lt;24*(5-1), IF(VLOOKUP($A8,'Outbreak dataset'!$A:$L,6)="",0,1),0)</f>
        <v>1</v>
      </c>
      <c r="R8" s="51" t="s">
        <v>15</v>
      </c>
      <c r="S8" s="52">
        <f>SUM(L:L)</f>
        <v>0</v>
      </c>
      <c r="T8" s="52">
        <f t="shared" ref="T8:W8" si="2">SUM(M:M)</f>
        <v>10</v>
      </c>
      <c r="U8" s="52">
        <f t="shared" si="2"/>
        <v>36</v>
      </c>
      <c r="V8" s="52">
        <f t="shared" si="2"/>
        <v>41</v>
      </c>
      <c r="W8" s="52">
        <f t="shared" si="2"/>
        <v>53</v>
      </c>
    </row>
    <row r="9" spans="1:23">
      <c r="A9" s="63">
        <v>7</v>
      </c>
      <c r="B9" s="74">
        <f>IF(VLOOKUP($A9,'Outbreak dataset'!$A:$F,6)&gt;24*1,1,IF(VLOOKUP($A9,'Outbreak dataset'!$A:$F,6)="",1,0))</f>
        <v>0</v>
      </c>
      <c r="C9" s="74">
        <f>IF(VLOOKUP($A9,'Outbreak dataset'!$A:$F,6)&gt;24*2,1,IF(VLOOKUP($A9,'Outbreak dataset'!$A:$F,6)="",1,0))</f>
        <v>0</v>
      </c>
      <c r="D9" s="74">
        <f>IF(VLOOKUP($A9,'Outbreak dataset'!$A:$F,6)&gt;24*3,1,IF(VLOOKUP($A9,'Outbreak dataset'!$A:$F,6)="",1,0))</f>
        <v>0</v>
      </c>
      <c r="E9" s="74">
        <f>IF(VLOOKUP($A9,'Outbreak dataset'!$A:$F,6)&gt;24*4,1,IF(VLOOKUP($A9,'Outbreak dataset'!$A:$F,6)="",1,0))</f>
        <v>0</v>
      </c>
      <c r="F9" s="76">
        <f>IF(VLOOKUP($A9,'Outbreak dataset'!$A:$F,6)&gt;24*5,1,IF(VLOOKUP($A9,'Outbreak dataset'!$A:$F,6)="",1,0))</f>
        <v>0</v>
      </c>
      <c r="G9" s="3">
        <f>IF(VLOOKUP($A9,'Outbreak dataset'!$A:$L,12)&gt;24*(1-1), IF(VLOOKUP($A9,'Outbreak dataset'!$A:$L,6)&lt;24*(1),1,0),  IF(VLOOKUP($A9,'Outbreak dataset'!$A:$L,6)="",0,0))</f>
        <v>1</v>
      </c>
      <c r="H9" s="74">
        <f>IF(VLOOKUP($A9,'Outbreak dataset'!$A:$L,12)&gt;24*(2-1), IF(VLOOKUP($A9,'Outbreak dataset'!$A:$L,6)&lt;24*(2),1,0),  IF(VLOOKUP($A9,'Outbreak dataset'!$A:$L,6)="",0,0))</f>
        <v>0</v>
      </c>
      <c r="I9" s="74">
        <f>IF(VLOOKUP($A9,'Outbreak dataset'!$A:$L,12)&gt;24*(3-1), IF(VLOOKUP($A9,'Outbreak dataset'!$A:$L,6)&lt;24*(3),1,0),  IF(VLOOKUP($A9,'Outbreak dataset'!$A:$L,6)="",0,0))</f>
        <v>0</v>
      </c>
      <c r="J9" s="74">
        <f>IF(VLOOKUP($A9,'Outbreak dataset'!$A:$L,12)&gt;24*(4-1), IF(VLOOKUP($A9,'Outbreak dataset'!$A:$L,6)&lt;24*(4),1,0),  IF(VLOOKUP($A9,'Outbreak dataset'!$A:$L,6)="",0,0))</f>
        <v>0</v>
      </c>
      <c r="K9" s="103">
        <f>IF(VLOOKUP($A9,'Outbreak dataset'!$A:$L,12)&gt;24*(5-1), IF(VLOOKUP($A9,'Outbreak dataset'!$A:$L,6)&lt;24*(5),1,0),  IF(VLOOKUP($A9,'Outbreak dataset'!$A:$L,6)="",0,0))</f>
        <v>0</v>
      </c>
      <c r="L9" s="104">
        <f>IF(VLOOKUP($A9,'Outbreak dataset'!$A:$L,12)&lt;24*(1-1), IF(VLOOKUP($A9,'Outbreak dataset'!$A:$L,6)="",0,1),0)</f>
        <v>0</v>
      </c>
      <c r="M9" s="75">
        <f>IF(VLOOKUP($A9,'Outbreak dataset'!$A:$L,12)&lt;24*(2-1), IF(VLOOKUP($A9,'Outbreak dataset'!$A:$L,6)="",0,1),0)</f>
        <v>1</v>
      </c>
      <c r="N9" s="75">
        <f>IF(VLOOKUP($A9,'Outbreak dataset'!$A:$L,12)&lt;24*(3-1), IF(VLOOKUP($A9,'Outbreak dataset'!$A:$L,6)="",0,1),0)</f>
        <v>1</v>
      </c>
      <c r="O9" s="75">
        <f>IF(VLOOKUP($A9,'Outbreak dataset'!$A:$L,12)&lt;24*(4-1), IF(VLOOKUP($A9,'Outbreak dataset'!$A:$L,6)="",0,1),0)</f>
        <v>1</v>
      </c>
      <c r="P9" s="77">
        <f>IF(VLOOKUP($A9,'Outbreak dataset'!$A:$L,12)&lt;24*(5-1), IF(VLOOKUP($A9,'Outbreak dataset'!$A:$L,6)="",0,1),0)</f>
        <v>1</v>
      </c>
    </row>
    <row r="10" spans="1:23">
      <c r="A10" s="63">
        <v>8</v>
      </c>
      <c r="B10" s="74">
        <f>IF(VLOOKUP($A10,'Outbreak dataset'!$A:$F,6)&gt;24*1,1,IF(VLOOKUP($A10,'Outbreak dataset'!$A:$F,6)="",1,0))</f>
        <v>0</v>
      </c>
      <c r="C10" s="74">
        <f>IF(VLOOKUP($A10,'Outbreak dataset'!$A:$F,6)&gt;24*2,1,IF(VLOOKUP($A10,'Outbreak dataset'!$A:$F,6)="",1,0))</f>
        <v>0</v>
      </c>
      <c r="D10" s="74">
        <f>IF(VLOOKUP($A10,'Outbreak dataset'!$A:$F,6)&gt;24*3,1,IF(VLOOKUP($A10,'Outbreak dataset'!$A:$F,6)="",1,0))</f>
        <v>0</v>
      </c>
      <c r="E10" s="74">
        <f>IF(VLOOKUP($A10,'Outbreak dataset'!$A:$F,6)&gt;24*4,1,IF(VLOOKUP($A10,'Outbreak dataset'!$A:$F,6)="",1,0))</f>
        <v>0</v>
      </c>
      <c r="F10" s="76">
        <f>IF(VLOOKUP($A10,'Outbreak dataset'!$A:$F,6)&gt;24*5,1,IF(VLOOKUP($A10,'Outbreak dataset'!$A:$F,6)="",1,0))</f>
        <v>0</v>
      </c>
      <c r="G10" s="3">
        <f>IF(VLOOKUP($A10,'Outbreak dataset'!$A:$L,12)&gt;24*(1-1), IF(VLOOKUP($A10,'Outbreak dataset'!$A:$L,6)&lt;24*(1),1,0),  IF(VLOOKUP($A10,'Outbreak dataset'!$A:$L,6)="",0,0))</f>
        <v>1</v>
      </c>
      <c r="H10" s="74">
        <f>IF(VLOOKUP($A10,'Outbreak dataset'!$A:$L,12)&gt;24*(2-1), IF(VLOOKUP($A10,'Outbreak dataset'!$A:$L,6)&lt;24*(2),1,0),  IF(VLOOKUP($A10,'Outbreak dataset'!$A:$L,6)="",0,0))</f>
        <v>1</v>
      </c>
      <c r="I10" s="74">
        <f>IF(VLOOKUP($A10,'Outbreak dataset'!$A:$L,12)&gt;24*(3-1), IF(VLOOKUP($A10,'Outbreak dataset'!$A:$L,6)&lt;24*(3),1,0),  IF(VLOOKUP($A10,'Outbreak dataset'!$A:$L,6)="",0,0))</f>
        <v>0</v>
      </c>
      <c r="J10" s="74">
        <f>IF(VLOOKUP($A10,'Outbreak dataset'!$A:$L,12)&gt;24*(4-1), IF(VLOOKUP($A10,'Outbreak dataset'!$A:$L,6)&lt;24*(4),1,0),  IF(VLOOKUP($A10,'Outbreak dataset'!$A:$L,6)="",0,0))</f>
        <v>0</v>
      </c>
      <c r="K10" s="103">
        <f>IF(VLOOKUP($A10,'Outbreak dataset'!$A:$L,12)&gt;24*(5-1), IF(VLOOKUP($A10,'Outbreak dataset'!$A:$L,6)&lt;24*(5),1,0),  IF(VLOOKUP($A10,'Outbreak dataset'!$A:$L,6)="",0,0))</f>
        <v>0</v>
      </c>
      <c r="L10" s="104">
        <f>IF(VLOOKUP($A10,'Outbreak dataset'!$A:$L,12)&lt;24*(1-1), IF(VLOOKUP($A10,'Outbreak dataset'!$A:$L,6)="",0,1),0)</f>
        <v>0</v>
      </c>
      <c r="M10" s="75">
        <f>IF(VLOOKUP($A10,'Outbreak dataset'!$A:$L,12)&lt;24*(2-1), IF(VLOOKUP($A10,'Outbreak dataset'!$A:$L,6)="",0,1),0)</f>
        <v>0</v>
      </c>
      <c r="N10" s="75">
        <f>IF(VLOOKUP($A10,'Outbreak dataset'!$A:$L,12)&lt;24*(3-1), IF(VLOOKUP($A10,'Outbreak dataset'!$A:$L,6)="",0,1),0)</f>
        <v>1</v>
      </c>
      <c r="O10" s="75">
        <f>IF(VLOOKUP($A10,'Outbreak dataset'!$A:$L,12)&lt;24*(4-1), IF(VLOOKUP($A10,'Outbreak dataset'!$A:$L,6)="",0,1),0)</f>
        <v>1</v>
      </c>
      <c r="P10" s="77">
        <f>IF(VLOOKUP($A10,'Outbreak dataset'!$A:$L,12)&lt;24*(5-1), IF(VLOOKUP($A10,'Outbreak dataset'!$A:$L,6)="",0,1),0)</f>
        <v>1</v>
      </c>
    </row>
    <row r="11" spans="1:23">
      <c r="A11" s="63">
        <v>9</v>
      </c>
      <c r="B11" s="74">
        <f>IF(VLOOKUP($A11,'Outbreak dataset'!$A:$F,6)&gt;24*1,1,IF(VLOOKUP($A11,'Outbreak dataset'!$A:$F,6)="",1,0))</f>
        <v>0</v>
      </c>
      <c r="C11" s="74">
        <f>IF(VLOOKUP($A11,'Outbreak dataset'!$A:$F,6)&gt;24*2,1,IF(VLOOKUP($A11,'Outbreak dataset'!$A:$F,6)="",1,0))</f>
        <v>0</v>
      </c>
      <c r="D11" s="74">
        <f>IF(VLOOKUP($A11,'Outbreak dataset'!$A:$F,6)&gt;24*3,1,IF(VLOOKUP($A11,'Outbreak dataset'!$A:$F,6)="",1,0))</f>
        <v>0</v>
      </c>
      <c r="E11" s="74">
        <f>IF(VLOOKUP($A11,'Outbreak dataset'!$A:$F,6)&gt;24*4,1,IF(VLOOKUP($A11,'Outbreak dataset'!$A:$F,6)="",1,0))</f>
        <v>0</v>
      </c>
      <c r="F11" s="76">
        <f>IF(VLOOKUP($A11,'Outbreak dataset'!$A:$F,6)&gt;24*5,1,IF(VLOOKUP($A11,'Outbreak dataset'!$A:$F,6)="",1,0))</f>
        <v>0</v>
      </c>
      <c r="G11" s="3">
        <f>IF(VLOOKUP($A11,'Outbreak dataset'!$A:$L,12)&gt;24*(1-1), IF(VLOOKUP($A11,'Outbreak dataset'!$A:$L,6)&lt;24*(1),1,0),  IF(VLOOKUP($A11,'Outbreak dataset'!$A:$L,6)="",0,0))</f>
        <v>1</v>
      </c>
      <c r="H11" s="74">
        <f>IF(VLOOKUP($A11,'Outbreak dataset'!$A:$L,12)&gt;24*(2-1), IF(VLOOKUP($A11,'Outbreak dataset'!$A:$L,6)&lt;24*(2),1,0),  IF(VLOOKUP($A11,'Outbreak dataset'!$A:$L,6)="",0,0))</f>
        <v>0</v>
      </c>
      <c r="I11" s="74">
        <f>IF(VLOOKUP($A11,'Outbreak dataset'!$A:$L,12)&gt;24*(3-1), IF(VLOOKUP($A11,'Outbreak dataset'!$A:$L,6)&lt;24*(3),1,0),  IF(VLOOKUP($A11,'Outbreak dataset'!$A:$L,6)="",0,0))</f>
        <v>0</v>
      </c>
      <c r="J11" s="74">
        <f>IF(VLOOKUP($A11,'Outbreak dataset'!$A:$L,12)&gt;24*(4-1), IF(VLOOKUP($A11,'Outbreak dataset'!$A:$L,6)&lt;24*(4),1,0),  IF(VLOOKUP($A11,'Outbreak dataset'!$A:$L,6)="",0,0))</f>
        <v>0</v>
      </c>
      <c r="K11" s="103">
        <f>IF(VLOOKUP($A11,'Outbreak dataset'!$A:$L,12)&gt;24*(5-1), IF(VLOOKUP($A11,'Outbreak dataset'!$A:$L,6)&lt;24*(5),1,0),  IF(VLOOKUP($A11,'Outbreak dataset'!$A:$L,6)="",0,0))</f>
        <v>0</v>
      </c>
      <c r="L11" s="104">
        <f>IF(VLOOKUP($A11,'Outbreak dataset'!$A:$L,12)&lt;24*(1-1), IF(VLOOKUP($A11,'Outbreak dataset'!$A:$L,6)="",0,1),0)</f>
        <v>0</v>
      </c>
      <c r="M11" s="75">
        <f>IF(VLOOKUP($A11,'Outbreak dataset'!$A:$L,12)&lt;24*(2-1), IF(VLOOKUP($A11,'Outbreak dataset'!$A:$L,6)="",0,1),0)</f>
        <v>1</v>
      </c>
      <c r="N11" s="75">
        <f>IF(VLOOKUP($A11,'Outbreak dataset'!$A:$L,12)&lt;24*(3-1), IF(VLOOKUP($A11,'Outbreak dataset'!$A:$L,6)="",0,1),0)</f>
        <v>1</v>
      </c>
      <c r="O11" s="75">
        <f>IF(VLOOKUP($A11,'Outbreak dataset'!$A:$L,12)&lt;24*(4-1), IF(VLOOKUP($A11,'Outbreak dataset'!$A:$L,6)="",0,1),0)</f>
        <v>1</v>
      </c>
      <c r="P11" s="77">
        <f>IF(VLOOKUP($A11,'Outbreak dataset'!$A:$L,12)&lt;24*(5-1), IF(VLOOKUP($A11,'Outbreak dataset'!$A:$L,6)="",0,1),0)</f>
        <v>1</v>
      </c>
    </row>
    <row r="12" spans="1:23">
      <c r="A12" s="63">
        <v>10</v>
      </c>
      <c r="B12" s="74">
        <f>IF(VLOOKUP($A12,'Outbreak dataset'!$A:$F,6)&gt;24*1,1,IF(VLOOKUP($A12,'Outbreak dataset'!$A:$F,6)="",1,0))</f>
        <v>0</v>
      </c>
      <c r="C12" s="74">
        <f>IF(VLOOKUP($A12,'Outbreak dataset'!$A:$F,6)&gt;24*2,1,IF(VLOOKUP($A12,'Outbreak dataset'!$A:$F,6)="",1,0))</f>
        <v>0</v>
      </c>
      <c r="D12" s="74">
        <f>IF(VLOOKUP($A12,'Outbreak dataset'!$A:$F,6)&gt;24*3,1,IF(VLOOKUP($A12,'Outbreak dataset'!$A:$F,6)="",1,0))</f>
        <v>0</v>
      </c>
      <c r="E12" s="74">
        <f>IF(VLOOKUP($A12,'Outbreak dataset'!$A:$F,6)&gt;24*4,1,IF(VLOOKUP($A12,'Outbreak dataset'!$A:$F,6)="",1,0))</f>
        <v>0</v>
      </c>
      <c r="F12" s="76">
        <f>IF(VLOOKUP($A12,'Outbreak dataset'!$A:$F,6)&gt;24*5,1,IF(VLOOKUP($A12,'Outbreak dataset'!$A:$F,6)="",1,0))</f>
        <v>0</v>
      </c>
      <c r="G12" s="3">
        <f>IF(VLOOKUP($A12,'Outbreak dataset'!$A:$L,12)&gt;24*(1-1), IF(VLOOKUP($A12,'Outbreak dataset'!$A:$L,6)&lt;24*(1),1,0),  IF(VLOOKUP($A12,'Outbreak dataset'!$A:$L,6)="",0,0))</f>
        <v>1</v>
      </c>
      <c r="H12" s="74">
        <f>IF(VLOOKUP($A12,'Outbreak dataset'!$A:$L,12)&gt;24*(2-1), IF(VLOOKUP($A12,'Outbreak dataset'!$A:$L,6)&lt;24*(2),1,0),  IF(VLOOKUP($A12,'Outbreak dataset'!$A:$L,6)="",0,0))</f>
        <v>1</v>
      </c>
      <c r="I12" s="74">
        <f>IF(VLOOKUP($A12,'Outbreak dataset'!$A:$L,12)&gt;24*(3-1), IF(VLOOKUP($A12,'Outbreak dataset'!$A:$L,6)&lt;24*(3),1,0),  IF(VLOOKUP($A12,'Outbreak dataset'!$A:$L,6)="",0,0))</f>
        <v>0</v>
      </c>
      <c r="J12" s="74">
        <f>IF(VLOOKUP($A12,'Outbreak dataset'!$A:$L,12)&gt;24*(4-1), IF(VLOOKUP($A12,'Outbreak dataset'!$A:$L,6)&lt;24*(4),1,0),  IF(VLOOKUP($A12,'Outbreak dataset'!$A:$L,6)="",0,0))</f>
        <v>0</v>
      </c>
      <c r="K12" s="103">
        <f>IF(VLOOKUP($A12,'Outbreak dataset'!$A:$L,12)&gt;24*(5-1), IF(VLOOKUP($A12,'Outbreak dataset'!$A:$L,6)&lt;24*(5),1,0),  IF(VLOOKUP($A12,'Outbreak dataset'!$A:$L,6)="",0,0))</f>
        <v>0</v>
      </c>
      <c r="L12" s="104">
        <f>IF(VLOOKUP($A12,'Outbreak dataset'!$A:$L,12)&lt;24*(1-1), IF(VLOOKUP($A12,'Outbreak dataset'!$A:$L,6)="",0,1),0)</f>
        <v>0</v>
      </c>
      <c r="M12" s="75">
        <f>IF(VLOOKUP($A12,'Outbreak dataset'!$A:$L,12)&lt;24*(2-1), IF(VLOOKUP($A12,'Outbreak dataset'!$A:$L,6)="",0,1),0)</f>
        <v>0</v>
      </c>
      <c r="N12" s="75">
        <f>IF(VLOOKUP($A12,'Outbreak dataset'!$A:$L,12)&lt;24*(3-1), IF(VLOOKUP($A12,'Outbreak dataset'!$A:$L,6)="",0,1),0)</f>
        <v>1</v>
      </c>
      <c r="O12" s="75">
        <f>IF(VLOOKUP($A12,'Outbreak dataset'!$A:$L,12)&lt;24*(4-1), IF(VLOOKUP($A12,'Outbreak dataset'!$A:$L,6)="",0,1),0)</f>
        <v>1</v>
      </c>
      <c r="P12" s="77">
        <f>IF(VLOOKUP($A12,'Outbreak dataset'!$A:$L,12)&lt;24*(5-1), IF(VLOOKUP($A12,'Outbreak dataset'!$A:$L,6)="",0,1),0)</f>
        <v>1</v>
      </c>
    </row>
    <row r="13" spans="1:23">
      <c r="A13" s="63">
        <v>11</v>
      </c>
      <c r="B13" s="74">
        <f>IF(VLOOKUP($A13,'Outbreak dataset'!$A:$F,6)&gt;24*1,1,IF(VLOOKUP($A13,'Outbreak dataset'!$A:$F,6)="",1,0))</f>
        <v>0</v>
      </c>
      <c r="C13" s="74">
        <f>IF(VLOOKUP($A13,'Outbreak dataset'!$A:$F,6)&gt;24*2,1,IF(VLOOKUP($A13,'Outbreak dataset'!$A:$F,6)="",1,0))</f>
        <v>0</v>
      </c>
      <c r="D13" s="74">
        <f>IF(VLOOKUP($A13,'Outbreak dataset'!$A:$F,6)&gt;24*3,1,IF(VLOOKUP($A13,'Outbreak dataset'!$A:$F,6)="",1,0))</f>
        <v>0</v>
      </c>
      <c r="E13" s="74">
        <f>IF(VLOOKUP($A13,'Outbreak dataset'!$A:$F,6)&gt;24*4,1,IF(VLOOKUP($A13,'Outbreak dataset'!$A:$F,6)="",1,0))</f>
        <v>0</v>
      </c>
      <c r="F13" s="76">
        <f>IF(VLOOKUP($A13,'Outbreak dataset'!$A:$F,6)&gt;24*5,1,IF(VLOOKUP($A13,'Outbreak dataset'!$A:$F,6)="",1,0))</f>
        <v>0</v>
      </c>
      <c r="G13" s="3">
        <f>IF(VLOOKUP($A13,'Outbreak dataset'!$A:$L,12)&gt;24*(1-1), IF(VLOOKUP($A13,'Outbreak dataset'!$A:$L,6)&lt;24*(1),1,0),  IF(VLOOKUP($A13,'Outbreak dataset'!$A:$L,6)="",0,0))</f>
        <v>1</v>
      </c>
      <c r="H13" s="74">
        <f>IF(VLOOKUP($A13,'Outbreak dataset'!$A:$L,12)&gt;24*(2-1), IF(VLOOKUP($A13,'Outbreak dataset'!$A:$L,6)&lt;24*(2),1,0),  IF(VLOOKUP($A13,'Outbreak dataset'!$A:$L,6)="",0,0))</f>
        <v>1</v>
      </c>
      <c r="I13" s="74">
        <f>IF(VLOOKUP($A13,'Outbreak dataset'!$A:$L,12)&gt;24*(3-1), IF(VLOOKUP($A13,'Outbreak dataset'!$A:$L,6)&lt;24*(3),1,0),  IF(VLOOKUP($A13,'Outbreak dataset'!$A:$L,6)="",0,0))</f>
        <v>0</v>
      </c>
      <c r="J13" s="74">
        <f>IF(VLOOKUP($A13,'Outbreak dataset'!$A:$L,12)&gt;24*(4-1), IF(VLOOKUP($A13,'Outbreak dataset'!$A:$L,6)&lt;24*(4),1,0),  IF(VLOOKUP($A13,'Outbreak dataset'!$A:$L,6)="",0,0))</f>
        <v>0</v>
      </c>
      <c r="K13" s="103">
        <f>IF(VLOOKUP($A13,'Outbreak dataset'!$A:$L,12)&gt;24*(5-1), IF(VLOOKUP($A13,'Outbreak dataset'!$A:$L,6)&lt;24*(5),1,0),  IF(VLOOKUP($A13,'Outbreak dataset'!$A:$L,6)="",0,0))</f>
        <v>0</v>
      </c>
      <c r="L13" s="104">
        <f>IF(VLOOKUP($A13,'Outbreak dataset'!$A:$L,12)&lt;24*(1-1), IF(VLOOKUP($A13,'Outbreak dataset'!$A:$L,6)="",0,1),0)</f>
        <v>0</v>
      </c>
      <c r="M13" s="75">
        <f>IF(VLOOKUP($A13,'Outbreak dataset'!$A:$L,12)&lt;24*(2-1), IF(VLOOKUP($A13,'Outbreak dataset'!$A:$L,6)="",0,1),0)</f>
        <v>0</v>
      </c>
      <c r="N13" s="75">
        <f>IF(VLOOKUP($A13,'Outbreak dataset'!$A:$L,12)&lt;24*(3-1), IF(VLOOKUP($A13,'Outbreak dataset'!$A:$L,6)="",0,1),0)</f>
        <v>1</v>
      </c>
      <c r="O13" s="75">
        <f>IF(VLOOKUP($A13,'Outbreak dataset'!$A:$L,12)&lt;24*(4-1), IF(VLOOKUP($A13,'Outbreak dataset'!$A:$L,6)="",0,1),0)</f>
        <v>1</v>
      </c>
      <c r="P13" s="77">
        <f>IF(VLOOKUP($A13,'Outbreak dataset'!$A:$L,12)&lt;24*(5-1), IF(VLOOKUP($A13,'Outbreak dataset'!$A:$L,6)="",0,1),0)</f>
        <v>1</v>
      </c>
    </row>
    <row r="14" spans="1:23">
      <c r="A14" s="63">
        <v>12</v>
      </c>
      <c r="B14" s="74">
        <f>IF(VLOOKUP($A14,'Outbreak dataset'!$A:$F,6)&gt;24*1,1,IF(VLOOKUP($A14,'Outbreak dataset'!$A:$F,6)="",1,0))</f>
        <v>0</v>
      </c>
      <c r="C14" s="74">
        <f>IF(VLOOKUP($A14,'Outbreak dataset'!$A:$F,6)&gt;24*2,1,IF(VLOOKUP($A14,'Outbreak dataset'!$A:$F,6)="",1,0))</f>
        <v>0</v>
      </c>
      <c r="D14" s="74">
        <f>IF(VLOOKUP($A14,'Outbreak dataset'!$A:$F,6)&gt;24*3,1,IF(VLOOKUP($A14,'Outbreak dataset'!$A:$F,6)="",1,0))</f>
        <v>0</v>
      </c>
      <c r="E14" s="74">
        <f>IF(VLOOKUP($A14,'Outbreak dataset'!$A:$F,6)&gt;24*4,1,IF(VLOOKUP($A14,'Outbreak dataset'!$A:$F,6)="",1,0))</f>
        <v>0</v>
      </c>
      <c r="F14" s="76">
        <f>IF(VLOOKUP($A14,'Outbreak dataset'!$A:$F,6)&gt;24*5,1,IF(VLOOKUP($A14,'Outbreak dataset'!$A:$F,6)="",1,0))</f>
        <v>0</v>
      </c>
      <c r="G14" s="3">
        <f>IF(VLOOKUP($A14,'Outbreak dataset'!$A:$L,12)&gt;24*(1-1), IF(VLOOKUP($A14,'Outbreak dataset'!$A:$L,6)&lt;24*(1),1,0),  IF(VLOOKUP($A14,'Outbreak dataset'!$A:$L,6)="",0,0))</f>
        <v>1</v>
      </c>
      <c r="H14" s="74">
        <f>IF(VLOOKUP($A14,'Outbreak dataset'!$A:$L,12)&gt;24*(2-1), IF(VLOOKUP($A14,'Outbreak dataset'!$A:$L,6)&lt;24*(2),1,0),  IF(VLOOKUP($A14,'Outbreak dataset'!$A:$L,6)="",0,0))</f>
        <v>0</v>
      </c>
      <c r="I14" s="74">
        <f>IF(VLOOKUP($A14,'Outbreak dataset'!$A:$L,12)&gt;24*(3-1), IF(VLOOKUP($A14,'Outbreak dataset'!$A:$L,6)&lt;24*(3),1,0),  IF(VLOOKUP($A14,'Outbreak dataset'!$A:$L,6)="",0,0))</f>
        <v>0</v>
      </c>
      <c r="J14" s="74">
        <f>IF(VLOOKUP($A14,'Outbreak dataset'!$A:$L,12)&gt;24*(4-1), IF(VLOOKUP($A14,'Outbreak dataset'!$A:$L,6)&lt;24*(4),1,0),  IF(VLOOKUP($A14,'Outbreak dataset'!$A:$L,6)="",0,0))</f>
        <v>0</v>
      </c>
      <c r="K14" s="103">
        <f>IF(VLOOKUP($A14,'Outbreak dataset'!$A:$L,12)&gt;24*(5-1), IF(VLOOKUP($A14,'Outbreak dataset'!$A:$L,6)&lt;24*(5),1,0),  IF(VLOOKUP($A14,'Outbreak dataset'!$A:$L,6)="",0,0))</f>
        <v>0</v>
      </c>
      <c r="L14" s="104">
        <f>IF(VLOOKUP($A14,'Outbreak dataset'!$A:$L,12)&lt;24*(1-1), IF(VLOOKUP($A14,'Outbreak dataset'!$A:$L,6)="",0,1),0)</f>
        <v>0</v>
      </c>
      <c r="M14" s="75">
        <f>IF(VLOOKUP($A14,'Outbreak dataset'!$A:$L,12)&lt;24*(2-1), IF(VLOOKUP($A14,'Outbreak dataset'!$A:$L,6)="",0,1),0)</f>
        <v>1</v>
      </c>
      <c r="N14" s="75">
        <f>IF(VLOOKUP($A14,'Outbreak dataset'!$A:$L,12)&lt;24*(3-1), IF(VLOOKUP($A14,'Outbreak dataset'!$A:$L,6)="",0,1),0)</f>
        <v>1</v>
      </c>
      <c r="O14" s="75">
        <f>IF(VLOOKUP($A14,'Outbreak dataset'!$A:$L,12)&lt;24*(4-1), IF(VLOOKUP($A14,'Outbreak dataset'!$A:$L,6)="",0,1),0)</f>
        <v>1</v>
      </c>
      <c r="P14" s="77">
        <f>IF(VLOOKUP($A14,'Outbreak dataset'!$A:$L,12)&lt;24*(5-1), IF(VLOOKUP($A14,'Outbreak dataset'!$A:$L,6)="",0,1),0)</f>
        <v>1</v>
      </c>
    </row>
    <row r="15" spans="1:23">
      <c r="A15" s="63">
        <v>13</v>
      </c>
      <c r="B15" s="74">
        <f>IF(VLOOKUP($A15,'Outbreak dataset'!$A:$F,6)&gt;24*1,1,IF(VLOOKUP($A15,'Outbreak dataset'!$A:$F,6)="",1,0))</f>
        <v>0</v>
      </c>
      <c r="C15" s="74">
        <f>IF(VLOOKUP($A15,'Outbreak dataset'!$A:$F,6)&gt;24*2,1,IF(VLOOKUP($A15,'Outbreak dataset'!$A:$F,6)="",1,0))</f>
        <v>0</v>
      </c>
      <c r="D15" s="74">
        <f>IF(VLOOKUP($A15,'Outbreak dataset'!$A:$F,6)&gt;24*3,1,IF(VLOOKUP($A15,'Outbreak dataset'!$A:$F,6)="",1,0))</f>
        <v>0</v>
      </c>
      <c r="E15" s="74">
        <f>IF(VLOOKUP($A15,'Outbreak dataset'!$A:$F,6)&gt;24*4,1,IF(VLOOKUP($A15,'Outbreak dataset'!$A:$F,6)="",1,0))</f>
        <v>0</v>
      </c>
      <c r="F15" s="76">
        <f>IF(VLOOKUP($A15,'Outbreak dataset'!$A:$F,6)&gt;24*5,1,IF(VLOOKUP($A15,'Outbreak dataset'!$A:$F,6)="",1,0))</f>
        <v>0</v>
      </c>
      <c r="G15" s="3">
        <f>IF(VLOOKUP($A15,'Outbreak dataset'!$A:$L,12)&gt;24*(1-1), IF(VLOOKUP($A15,'Outbreak dataset'!$A:$L,6)&lt;24*(1),1,0),  IF(VLOOKUP($A15,'Outbreak dataset'!$A:$L,6)="",0,0))</f>
        <v>1</v>
      </c>
      <c r="H15" s="74">
        <f>IF(VLOOKUP($A15,'Outbreak dataset'!$A:$L,12)&gt;24*(2-1), IF(VLOOKUP($A15,'Outbreak dataset'!$A:$L,6)&lt;24*(2),1,0),  IF(VLOOKUP($A15,'Outbreak dataset'!$A:$L,6)="",0,0))</f>
        <v>1</v>
      </c>
      <c r="I15" s="74">
        <f>IF(VLOOKUP($A15,'Outbreak dataset'!$A:$L,12)&gt;24*(3-1), IF(VLOOKUP($A15,'Outbreak dataset'!$A:$L,6)&lt;24*(3),1,0),  IF(VLOOKUP($A15,'Outbreak dataset'!$A:$L,6)="",0,0))</f>
        <v>0</v>
      </c>
      <c r="J15" s="74">
        <f>IF(VLOOKUP($A15,'Outbreak dataset'!$A:$L,12)&gt;24*(4-1), IF(VLOOKUP($A15,'Outbreak dataset'!$A:$L,6)&lt;24*(4),1,0),  IF(VLOOKUP($A15,'Outbreak dataset'!$A:$L,6)="",0,0))</f>
        <v>0</v>
      </c>
      <c r="K15" s="103">
        <f>IF(VLOOKUP($A15,'Outbreak dataset'!$A:$L,12)&gt;24*(5-1), IF(VLOOKUP($A15,'Outbreak dataset'!$A:$L,6)&lt;24*(5),1,0),  IF(VLOOKUP($A15,'Outbreak dataset'!$A:$L,6)="",0,0))</f>
        <v>0</v>
      </c>
      <c r="L15" s="104">
        <f>IF(VLOOKUP($A15,'Outbreak dataset'!$A:$L,12)&lt;24*(1-1), IF(VLOOKUP($A15,'Outbreak dataset'!$A:$L,6)="",0,1),0)</f>
        <v>0</v>
      </c>
      <c r="M15" s="75">
        <f>IF(VLOOKUP($A15,'Outbreak dataset'!$A:$L,12)&lt;24*(2-1), IF(VLOOKUP($A15,'Outbreak dataset'!$A:$L,6)="",0,1),0)</f>
        <v>0</v>
      </c>
      <c r="N15" s="75">
        <f>IF(VLOOKUP($A15,'Outbreak dataset'!$A:$L,12)&lt;24*(3-1), IF(VLOOKUP($A15,'Outbreak dataset'!$A:$L,6)="",0,1),0)</f>
        <v>1</v>
      </c>
      <c r="O15" s="75">
        <f>IF(VLOOKUP($A15,'Outbreak dataset'!$A:$L,12)&lt;24*(4-1), IF(VLOOKUP($A15,'Outbreak dataset'!$A:$L,6)="",0,1),0)</f>
        <v>1</v>
      </c>
      <c r="P15" s="77">
        <f>IF(VLOOKUP($A15,'Outbreak dataset'!$A:$L,12)&lt;24*(5-1), IF(VLOOKUP($A15,'Outbreak dataset'!$A:$L,6)="",0,1),0)</f>
        <v>1</v>
      </c>
    </row>
    <row r="16" spans="1:23">
      <c r="A16" s="63">
        <v>14</v>
      </c>
      <c r="B16" s="74">
        <f>IF(VLOOKUP($A16,'Outbreak dataset'!$A:$F,6)&gt;24*1,1,IF(VLOOKUP($A16,'Outbreak dataset'!$A:$F,6)="",1,0))</f>
        <v>0</v>
      </c>
      <c r="C16" s="74">
        <f>IF(VLOOKUP($A16,'Outbreak dataset'!$A:$F,6)&gt;24*2,1,IF(VLOOKUP($A16,'Outbreak dataset'!$A:$F,6)="",1,0))</f>
        <v>0</v>
      </c>
      <c r="D16" s="74">
        <f>IF(VLOOKUP($A16,'Outbreak dataset'!$A:$F,6)&gt;24*3,1,IF(VLOOKUP($A16,'Outbreak dataset'!$A:$F,6)="",1,0))</f>
        <v>0</v>
      </c>
      <c r="E16" s="74">
        <f>IF(VLOOKUP($A16,'Outbreak dataset'!$A:$F,6)&gt;24*4,1,IF(VLOOKUP($A16,'Outbreak dataset'!$A:$F,6)="",1,0))</f>
        <v>0</v>
      </c>
      <c r="F16" s="76">
        <f>IF(VLOOKUP($A16,'Outbreak dataset'!$A:$F,6)&gt;24*5,1,IF(VLOOKUP($A16,'Outbreak dataset'!$A:$F,6)="",1,0))</f>
        <v>0</v>
      </c>
      <c r="G16" s="3">
        <f>IF(VLOOKUP($A16,'Outbreak dataset'!$A:$L,12)&gt;24*(1-1), IF(VLOOKUP($A16,'Outbreak dataset'!$A:$L,6)&lt;24*(1),1,0),  IF(VLOOKUP($A16,'Outbreak dataset'!$A:$L,6)="",0,0))</f>
        <v>1</v>
      </c>
      <c r="H16" s="74">
        <f>IF(VLOOKUP($A16,'Outbreak dataset'!$A:$L,12)&gt;24*(2-1), IF(VLOOKUP($A16,'Outbreak dataset'!$A:$L,6)&lt;24*(2),1,0),  IF(VLOOKUP($A16,'Outbreak dataset'!$A:$L,6)="",0,0))</f>
        <v>1</v>
      </c>
      <c r="I16" s="74">
        <f>IF(VLOOKUP($A16,'Outbreak dataset'!$A:$L,12)&gt;24*(3-1), IF(VLOOKUP($A16,'Outbreak dataset'!$A:$L,6)&lt;24*(3),1,0),  IF(VLOOKUP($A16,'Outbreak dataset'!$A:$L,6)="",0,0))</f>
        <v>0</v>
      </c>
      <c r="J16" s="74">
        <f>IF(VLOOKUP($A16,'Outbreak dataset'!$A:$L,12)&gt;24*(4-1), IF(VLOOKUP($A16,'Outbreak dataset'!$A:$L,6)&lt;24*(4),1,0),  IF(VLOOKUP($A16,'Outbreak dataset'!$A:$L,6)="",0,0))</f>
        <v>0</v>
      </c>
      <c r="K16" s="103">
        <f>IF(VLOOKUP($A16,'Outbreak dataset'!$A:$L,12)&gt;24*(5-1), IF(VLOOKUP($A16,'Outbreak dataset'!$A:$L,6)&lt;24*(5),1,0),  IF(VLOOKUP($A16,'Outbreak dataset'!$A:$L,6)="",0,0))</f>
        <v>0</v>
      </c>
      <c r="L16" s="104">
        <f>IF(VLOOKUP($A16,'Outbreak dataset'!$A:$L,12)&lt;24*(1-1), IF(VLOOKUP($A16,'Outbreak dataset'!$A:$L,6)="",0,1),0)</f>
        <v>0</v>
      </c>
      <c r="M16" s="75">
        <f>IF(VLOOKUP($A16,'Outbreak dataset'!$A:$L,12)&lt;24*(2-1), IF(VLOOKUP($A16,'Outbreak dataset'!$A:$L,6)="",0,1),0)</f>
        <v>0</v>
      </c>
      <c r="N16" s="75">
        <f>IF(VLOOKUP($A16,'Outbreak dataset'!$A:$L,12)&lt;24*(3-1), IF(VLOOKUP($A16,'Outbreak dataset'!$A:$L,6)="",0,1),0)</f>
        <v>1</v>
      </c>
      <c r="O16" s="75">
        <f>IF(VLOOKUP($A16,'Outbreak dataset'!$A:$L,12)&lt;24*(4-1), IF(VLOOKUP($A16,'Outbreak dataset'!$A:$L,6)="",0,1),0)</f>
        <v>1</v>
      </c>
      <c r="P16" s="77">
        <f>IF(VLOOKUP($A16,'Outbreak dataset'!$A:$L,12)&lt;24*(5-1), IF(VLOOKUP($A16,'Outbreak dataset'!$A:$L,6)="",0,1),0)</f>
        <v>1</v>
      </c>
    </row>
    <row r="17" spans="1:16">
      <c r="A17" s="63">
        <v>15</v>
      </c>
      <c r="B17" s="74">
        <f>IF(VLOOKUP($A17,'Outbreak dataset'!$A:$F,6)&gt;24*1,1,IF(VLOOKUP($A17,'Outbreak dataset'!$A:$F,6)="",1,0))</f>
        <v>0</v>
      </c>
      <c r="C17" s="74">
        <f>IF(VLOOKUP($A17,'Outbreak dataset'!$A:$F,6)&gt;24*2,1,IF(VLOOKUP($A17,'Outbreak dataset'!$A:$F,6)="",1,0))</f>
        <v>0</v>
      </c>
      <c r="D17" s="74">
        <f>IF(VLOOKUP($A17,'Outbreak dataset'!$A:$F,6)&gt;24*3,1,IF(VLOOKUP($A17,'Outbreak dataset'!$A:$F,6)="",1,0))</f>
        <v>0</v>
      </c>
      <c r="E17" s="74">
        <f>IF(VLOOKUP($A17,'Outbreak dataset'!$A:$F,6)&gt;24*4,1,IF(VLOOKUP($A17,'Outbreak dataset'!$A:$F,6)="",1,0))</f>
        <v>0</v>
      </c>
      <c r="F17" s="76">
        <f>IF(VLOOKUP($A17,'Outbreak dataset'!$A:$F,6)&gt;24*5,1,IF(VLOOKUP($A17,'Outbreak dataset'!$A:$F,6)="",1,0))</f>
        <v>0</v>
      </c>
      <c r="G17" s="3">
        <f>IF(VLOOKUP($A17,'Outbreak dataset'!$A:$L,12)&gt;24*(1-1), IF(VLOOKUP($A17,'Outbreak dataset'!$A:$L,6)&lt;24*(1),1,0),  IF(VLOOKUP($A17,'Outbreak dataset'!$A:$L,6)="",0,0))</f>
        <v>1</v>
      </c>
      <c r="H17" s="74">
        <f>IF(VLOOKUP($A17,'Outbreak dataset'!$A:$L,12)&gt;24*(2-1), IF(VLOOKUP($A17,'Outbreak dataset'!$A:$L,6)&lt;24*(2),1,0),  IF(VLOOKUP($A17,'Outbreak dataset'!$A:$L,6)="",0,0))</f>
        <v>1</v>
      </c>
      <c r="I17" s="74">
        <f>IF(VLOOKUP($A17,'Outbreak dataset'!$A:$L,12)&gt;24*(3-1), IF(VLOOKUP($A17,'Outbreak dataset'!$A:$L,6)&lt;24*(3),1,0),  IF(VLOOKUP($A17,'Outbreak dataset'!$A:$L,6)="",0,0))</f>
        <v>0</v>
      </c>
      <c r="J17" s="74">
        <f>IF(VLOOKUP($A17,'Outbreak dataset'!$A:$L,12)&gt;24*(4-1), IF(VLOOKUP($A17,'Outbreak dataset'!$A:$L,6)&lt;24*(4),1,0),  IF(VLOOKUP($A17,'Outbreak dataset'!$A:$L,6)="",0,0))</f>
        <v>0</v>
      </c>
      <c r="K17" s="103">
        <f>IF(VLOOKUP($A17,'Outbreak dataset'!$A:$L,12)&gt;24*(5-1), IF(VLOOKUP($A17,'Outbreak dataset'!$A:$L,6)&lt;24*(5),1,0),  IF(VLOOKUP($A17,'Outbreak dataset'!$A:$L,6)="",0,0))</f>
        <v>0</v>
      </c>
      <c r="L17" s="104">
        <f>IF(VLOOKUP($A17,'Outbreak dataset'!$A:$L,12)&lt;24*(1-1), IF(VLOOKUP($A17,'Outbreak dataset'!$A:$L,6)="",0,1),0)</f>
        <v>0</v>
      </c>
      <c r="M17" s="75">
        <f>IF(VLOOKUP($A17,'Outbreak dataset'!$A:$L,12)&lt;24*(2-1), IF(VLOOKUP($A17,'Outbreak dataset'!$A:$L,6)="",0,1),0)</f>
        <v>0</v>
      </c>
      <c r="N17" s="75">
        <f>IF(VLOOKUP($A17,'Outbreak dataset'!$A:$L,12)&lt;24*(3-1), IF(VLOOKUP($A17,'Outbreak dataset'!$A:$L,6)="",0,1),0)</f>
        <v>1</v>
      </c>
      <c r="O17" s="75">
        <f>IF(VLOOKUP($A17,'Outbreak dataset'!$A:$L,12)&lt;24*(4-1), IF(VLOOKUP($A17,'Outbreak dataset'!$A:$L,6)="",0,1),0)</f>
        <v>1</v>
      </c>
      <c r="P17" s="77">
        <f>IF(VLOOKUP($A17,'Outbreak dataset'!$A:$L,12)&lt;24*(5-1), IF(VLOOKUP($A17,'Outbreak dataset'!$A:$L,6)="",0,1),0)</f>
        <v>1</v>
      </c>
    </row>
    <row r="18" spans="1:16">
      <c r="A18" s="63">
        <v>16</v>
      </c>
      <c r="B18" s="74">
        <f>IF(VLOOKUP($A18,'Outbreak dataset'!$A:$F,6)&gt;24*1,1,IF(VLOOKUP($A18,'Outbreak dataset'!$A:$F,6)="",1,0))</f>
        <v>0</v>
      </c>
      <c r="C18" s="74">
        <f>IF(VLOOKUP($A18,'Outbreak dataset'!$A:$F,6)&gt;24*2,1,IF(VLOOKUP($A18,'Outbreak dataset'!$A:$F,6)="",1,0))</f>
        <v>0</v>
      </c>
      <c r="D18" s="74">
        <f>IF(VLOOKUP($A18,'Outbreak dataset'!$A:$F,6)&gt;24*3,1,IF(VLOOKUP($A18,'Outbreak dataset'!$A:$F,6)="",1,0))</f>
        <v>0</v>
      </c>
      <c r="E18" s="74">
        <f>IF(VLOOKUP($A18,'Outbreak dataset'!$A:$F,6)&gt;24*4,1,IF(VLOOKUP($A18,'Outbreak dataset'!$A:$F,6)="",1,0))</f>
        <v>0</v>
      </c>
      <c r="F18" s="76">
        <f>IF(VLOOKUP($A18,'Outbreak dataset'!$A:$F,6)&gt;24*5,1,IF(VLOOKUP($A18,'Outbreak dataset'!$A:$F,6)="",1,0))</f>
        <v>0</v>
      </c>
      <c r="G18" s="3">
        <f>IF(VLOOKUP($A18,'Outbreak dataset'!$A:$L,12)&gt;24*(1-1), IF(VLOOKUP($A18,'Outbreak dataset'!$A:$L,6)&lt;24*(1),1,0),  IF(VLOOKUP($A18,'Outbreak dataset'!$A:$L,6)="",0,0))</f>
        <v>1</v>
      </c>
      <c r="H18" s="74">
        <f>IF(VLOOKUP($A18,'Outbreak dataset'!$A:$L,12)&gt;24*(2-1), IF(VLOOKUP($A18,'Outbreak dataset'!$A:$L,6)&lt;24*(2),1,0),  IF(VLOOKUP($A18,'Outbreak dataset'!$A:$L,6)="",0,0))</f>
        <v>0</v>
      </c>
      <c r="I18" s="74">
        <f>IF(VLOOKUP($A18,'Outbreak dataset'!$A:$L,12)&gt;24*(3-1), IF(VLOOKUP($A18,'Outbreak dataset'!$A:$L,6)&lt;24*(3),1,0),  IF(VLOOKUP($A18,'Outbreak dataset'!$A:$L,6)="",0,0))</f>
        <v>0</v>
      </c>
      <c r="J18" s="74">
        <f>IF(VLOOKUP($A18,'Outbreak dataset'!$A:$L,12)&gt;24*(4-1), IF(VLOOKUP($A18,'Outbreak dataset'!$A:$L,6)&lt;24*(4),1,0),  IF(VLOOKUP($A18,'Outbreak dataset'!$A:$L,6)="",0,0))</f>
        <v>0</v>
      </c>
      <c r="K18" s="103">
        <f>IF(VLOOKUP($A18,'Outbreak dataset'!$A:$L,12)&gt;24*(5-1), IF(VLOOKUP($A18,'Outbreak dataset'!$A:$L,6)&lt;24*(5),1,0),  IF(VLOOKUP($A18,'Outbreak dataset'!$A:$L,6)="",0,0))</f>
        <v>0</v>
      </c>
      <c r="L18" s="104">
        <f>IF(VLOOKUP($A18,'Outbreak dataset'!$A:$L,12)&lt;24*(1-1), IF(VLOOKUP($A18,'Outbreak dataset'!$A:$L,6)="",0,1),0)</f>
        <v>0</v>
      </c>
      <c r="M18" s="75">
        <f>IF(VLOOKUP($A18,'Outbreak dataset'!$A:$L,12)&lt;24*(2-1), IF(VLOOKUP($A18,'Outbreak dataset'!$A:$L,6)="",0,1),0)</f>
        <v>1</v>
      </c>
      <c r="N18" s="75">
        <f>IF(VLOOKUP($A18,'Outbreak dataset'!$A:$L,12)&lt;24*(3-1), IF(VLOOKUP($A18,'Outbreak dataset'!$A:$L,6)="",0,1),0)</f>
        <v>1</v>
      </c>
      <c r="O18" s="75">
        <f>IF(VLOOKUP($A18,'Outbreak dataset'!$A:$L,12)&lt;24*(4-1), IF(VLOOKUP($A18,'Outbreak dataset'!$A:$L,6)="",0,1),0)</f>
        <v>1</v>
      </c>
      <c r="P18" s="77">
        <f>IF(VLOOKUP($A18,'Outbreak dataset'!$A:$L,12)&lt;24*(5-1), IF(VLOOKUP($A18,'Outbreak dataset'!$A:$L,6)="",0,1),0)</f>
        <v>1</v>
      </c>
    </row>
    <row r="19" spans="1:16">
      <c r="A19" s="63">
        <v>17</v>
      </c>
      <c r="B19" s="74">
        <f>IF(VLOOKUP($A19,'Outbreak dataset'!$A:$F,6)&gt;24*1,1,IF(VLOOKUP($A19,'Outbreak dataset'!$A:$F,6)="",1,0))</f>
        <v>0</v>
      </c>
      <c r="C19" s="74">
        <f>IF(VLOOKUP($A19,'Outbreak dataset'!$A:$F,6)&gt;24*2,1,IF(VLOOKUP($A19,'Outbreak dataset'!$A:$F,6)="",1,0))</f>
        <v>0</v>
      </c>
      <c r="D19" s="74">
        <f>IF(VLOOKUP($A19,'Outbreak dataset'!$A:$F,6)&gt;24*3,1,IF(VLOOKUP($A19,'Outbreak dataset'!$A:$F,6)="",1,0))</f>
        <v>0</v>
      </c>
      <c r="E19" s="74">
        <f>IF(VLOOKUP($A19,'Outbreak dataset'!$A:$F,6)&gt;24*4,1,IF(VLOOKUP($A19,'Outbreak dataset'!$A:$F,6)="",1,0))</f>
        <v>0</v>
      </c>
      <c r="F19" s="76">
        <f>IF(VLOOKUP($A19,'Outbreak dataset'!$A:$F,6)&gt;24*5,1,IF(VLOOKUP($A19,'Outbreak dataset'!$A:$F,6)="",1,0))</f>
        <v>0</v>
      </c>
      <c r="G19" s="3">
        <f>IF(VLOOKUP($A19,'Outbreak dataset'!$A:$L,12)&gt;24*(1-1), IF(VLOOKUP($A19,'Outbreak dataset'!$A:$L,6)&lt;24*(1),1,0),  IF(VLOOKUP($A19,'Outbreak dataset'!$A:$L,6)="",0,0))</f>
        <v>1</v>
      </c>
      <c r="H19" s="74">
        <f>IF(VLOOKUP($A19,'Outbreak dataset'!$A:$L,12)&gt;24*(2-1), IF(VLOOKUP($A19,'Outbreak dataset'!$A:$L,6)&lt;24*(2),1,0),  IF(VLOOKUP($A19,'Outbreak dataset'!$A:$L,6)="",0,0))</f>
        <v>0</v>
      </c>
      <c r="I19" s="74">
        <f>IF(VLOOKUP($A19,'Outbreak dataset'!$A:$L,12)&gt;24*(3-1), IF(VLOOKUP($A19,'Outbreak dataset'!$A:$L,6)&lt;24*(3),1,0),  IF(VLOOKUP($A19,'Outbreak dataset'!$A:$L,6)="",0,0))</f>
        <v>0</v>
      </c>
      <c r="J19" s="74">
        <f>IF(VLOOKUP($A19,'Outbreak dataset'!$A:$L,12)&gt;24*(4-1), IF(VLOOKUP($A19,'Outbreak dataset'!$A:$L,6)&lt;24*(4),1,0),  IF(VLOOKUP($A19,'Outbreak dataset'!$A:$L,6)="",0,0))</f>
        <v>0</v>
      </c>
      <c r="K19" s="103">
        <f>IF(VLOOKUP($A19,'Outbreak dataset'!$A:$L,12)&gt;24*(5-1), IF(VLOOKUP($A19,'Outbreak dataset'!$A:$L,6)&lt;24*(5),1,0),  IF(VLOOKUP($A19,'Outbreak dataset'!$A:$L,6)="",0,0))</f>
        <v>0</v>
      </c>
      <c r="L19" s="104">
        <f>IF(VLOOKUP($A19,'Outbreak dataset'!$A:$L,12)&lt;24*(1-1), IF(VLOOKUP($A19,'Outbreak dataset'!$A:$L,6)="",0,1),0)</f>
        <v>0</v>
      </c>
      <c r="M19" s="75">
        <f>IF(VLOOKUP($A19,'Outbreak dataset'!$A:$L,12)&lt;24*(2-1), IF(VLOOKUP($A19,'Outbreak dataset'!$A:$L,6)="",0,1),0)</f>
        <v>1</v>
      </c>
      <c r="N19" s="75">
        <f>IF(VLOOKUP($A19,'Outbreak dataset'!$A:$L,12)&lt;24*(3-1), IF(VLOOKUP($A19,'Outbreak dataset'!$A:$L,6)="",0,1),0)</f>
        <v>1</v>
      </c>
      <c r="O19" s="75">
        <f>IF(VLOOKUP($A19,'Outbreak dataset'!$A:$L,12)&lt;24*(4-1), IF(VLOOKUP($A19,'Outbreak dataset'!$A:$L,6)="",0,1),0)</f>
        <v>1</v>
      </c>
      <c r="P19" s="77">
        <f>IF(VLOOKUP($A19,'Outbreak dataset'!$A:$L,12)&lt;24*(5-1), IF(VLOOKUP($A19,'Outbreak dataset'!$A:$L,6)="",0,1),0)</f>
        <v>1</v>
      </c>
    </row>
    <row r="20" spans="1:16">
      <c r="A20" s="63">
        <v>18</v>
      </c>
      <c r="B20" s="74">
        <f>IF(VLOOKUP($A20,'Outbreak dataset'!$A:$F,6)&gt;24*1,1,IF(VLOOKUP($A20,'Outbreak dataset'!$A:$F,6)="",1,0))</f>
        <v>0</v>
      </c>
      <c r="C20" s="74">
        <f>IF(VLOOKUP($A20,'Outbreak dataset'!$A:$F,6)&gt;24*2,1,IF(VLOOKUP($A20,'Outbreak dataset'!$A:$F,6)="",1,0))</f>
        <v>0</v>
      </c>
      <c r="D20" s="74">
        <f>IF(VLOOKUP($A20,'Outbreak dataset'!$A:$F,6)&gt;24*3,1,IF(VLOOKUP($A20,'Outbreak dataset'!$A:$F,6)="",1,0))</f>
        <v>0</v>
      </c>
      <c r="E20" s="74">
        <f>IF(VLOOKUP($A20,'Outbreak dataset'!$A:$F,6)&gt;24*4,1,IF(VLOOKUP($A20,'Outbreak dataset'!$A:$F,6)="",1,0))</f>
        <v>0</v>
      </c>
      <c r="F20" s="76">
        <f>IF(VLOOKUP($A20,'Outbreak dataset'!$A:$F,6)&gt;24*5,1,IF(VLOOKUP($A20,'Outbreak dataset'!$A:$F,6)="",1,0))</f>
        <v>0</v>
      </c>
      <c r="G20" s="3">
        <f>IF(VLOOKUP($A20,'Outbreak dataset'!$A:$L,12)&gt;24*(1-1), IF(VLOOKUP($A20,'Outbreak dataset'!$A:$L,6)&lt;24*(1),1,0),  IF(VLOOKUP($A20,'Outbreak dataset'!$A:$L,6)="",0,0))</f>
        <v>1</v>
      </c>
      <c r="H20" s="74">
        <f>IF(VLOOKUP($A20,'Outbreak dataset'!$A:$L,12)&gt;24*(2-1), IF(VLOOKUP($A20,'Outbreak dataset'!$A:$L,6)&lt;24*(2),1,0),  IF(VLOOKUP($A20,'Outbreak dataset'!$A:$L,6)="",0,0))</f>
        <v>1</v>
      </c>
      <c r="I20" s="74">
        <f>IF(VLOOKUP($A20,'Outbreak dataset'!$A:$L,12)&gt;24*(3-1), IF(VLOOKUP($A20,'Outbreak dataset'!$A:$L,6)&lt;24*(3),1,0),  IF(VLOOKUP($A20,'Outbreak dataset'!$A:$L,6)="",0,0))</f>
        <v>0</v>
      </c>
      <c r="J20" s="74">
        <f>IF(VLOOKUP($A20,'Outbreak dataset'!$A:$L,12)&gt;24*(4-1), IF(VLOOKUP($A20,'Outbreak dataset'!$A:$L,6)&lt;24*(4),1,0),  IF(VLOOKUP($A20,'Outbreak dataset'!$A:$L,6)="",0,0))</f>
        <v>0</v>
      </c>
      <c r="K20" s="103">
        <f>IF(VLOOKUP($A20,'Outbreak dataset'!$A:$L,12)&gt;24*(5-1), IF(VLOOKUP($A20,'Outbreak dataset'!$A:$L,6)&lt;24*(5),1,0),  IF(VLOOKUP($A20,'Outbreak dataset'!$A:$L,6)="",0,0))</f>
        <v>0</v>
      </c>
      <c r="L20" s="104">
        <f>IF(VLOOKUP($A20,'Outbreak dataset'!$A:$L,12)&lt;24*(1-1), IF(VLOOKUP($A20,'Outbreak dataset'!$A:$L,6)="",0,1),0)</f>
        <v>0</v>
      </c>
      <c r="M20" s="75">
        <f>IF(VLOOKUP($A20,'Outbreak dataset'!$A:$L,12)&lt;24*(2-1), IF(VLOOKUP($A20,'Outbreak dataset'!$A:$L,6)="",0,1),0)</f>
        <v>0</v>
      </c>
      <c r="N20" s="75">
        <f>IF(VLOOKUP($A20,'Outbreak dataset'!$A:$L,12)&lt;24*(3-1), IF(VLOOKUP($A20,'Outbreak dataset'!$A:$L,6)="",0,1),0)</f>
        <v>1</v>
      </c>
      <c r="O20" s="75">
        <f>IF(VLOOKUP($A20,'Outbreak dataset'!$A:$L,12)&lt;24*(4-1), IF(VLOOKUP($A20,'Outbreak dataset'!$A:$L,6)="",0,1),0)</f>
        <v>1</v>
      </c>
      <c r="P20" s="77">
        <f>IF(VLOOKUP($A20,'Outbreak dataset'!$A:$L,12)&lt;24*(5-1), IF(VLOOKUP($A20,'Outbreak dataset'!$A:$L,6)="",0,1),0)</f>
        <v>1</v>
      </c>
    </row>
    <row r="21" spans="1:16">
      <c r="A21" s="63">
        <v>19</v>
      </c>
      <c r="B21" s="74">
        <f>IF(VLOOKUP($A21,'Outbreak dataset'!$A:$F,6)&gt;24*1,1,IF(VLOOKUP($A21,'Outbreak dataset'!$A:$F,6)="",1,0))</f>
        <v>0</v>
      </c>
      <c r="C21" s="74">
        <f>IF(VLOOKUP($A21,'Outbreak dataset'!$A:$F,6)&gt;24*2,1,IF(VLOOKUP($A21,'Outbreak dataset'!$A:$F,6)="",1,0))</f>
        <v>0</v>
      </c>
      <c r="D21" s="74">
        <f>IF(VLOOKUP($A21,'Outbreak dataset'!$A:$F,6)&gt;24*3,1,IF(VLOOKUP($A21,'Outbreak dataset'!$A:$F,6)="",1,0))</f>
        <v>0</v>
      </c>
      <c r="E21" s="74">
        <f>IF(VLOOKUP($A21,'Outbreak dataset'!$A:$F,6)&gt;24*4,1,IF(VLOOKUP($A21,'Outbreak dataset'!$A:$F,6)="",1,0))</f>
        <v>0</v>
      </c>
      <c r="F21" s="76">
        <f>IF(VLOOKUP($A21,'Outbreak dataset'!$A:$F,6)&gt;24*5,1,IF(VLOOKUP($A21,'Outbreak dataset'!$A:$F,6)="",1,0))</f>
        <v>0</v>
      </c>
      <c r="G21" s="3">
        <f>IF(VLOOKUP($A21,'Outbreak dataset'!$A:$L,12)&gt;24*(1-1), IF(VLOOKUP($A21,'Outbreak dataset'!$A:$L,6)&lt;24*(1),1,0),  IF(VLOOKUP($A21,'Outbreak dataset'!$A:$L,6)="",0,0))</f>
        <v>1</v>
      </c>
      <c r="H21" s="74">
        <f>IF(VLOOKUP($A21,'Outbreak dataset'!$A:$L,12)&gt;24*(2-1), IF(VLOOKUP($A21,'Outbreak dataset'!$A:$L,6)&lt;24*(2),1,0),  IF(VLOOKUP($A21,'Outbreak dataset'!$A:$L,6)="",0,0))</f>
        <v>1</v>
      </c>
      <c r="I21" s="74">
        <f>IF(VLOOKUP($A21,'Outbreak dataset'!$A:$L,12)&gt;24*(3-1), IF(VLOOKUP($A21,'Outbreak dataset'!$A:$L,6)&lt;24*(3),1,0),  IF(VLOOKUP($A21,'Outbreak dataset'!$A:$L,6)="",0,0))</f>
        <v>0</v>
      </c>
      <c r="J21" s="74">
        <f>IF(VLOOKUP($A21,'Outbreak dataset'!$A:$L,12)&gt;24*(4-1), IF(VLOOKUP($A21,'Outbreak dataset'!$A:$L,6)&lt;24*(4),1,0),  IF(VLOOKUP($A21,'Outbreak dataset'!$A:$L,6)="",0,0))</f>
        <v>0</v>
      </c>
      <c r="K21" s="103">
        <f>IF(VLOOKUP($A21,'Outbreak dataset'!$A:$L,12)&gt;24*(5-1), IF(VLOOKUP($A21,'Outbreak dataset'!$A:$L,6)&lt;24*(5),1,0),  IF(VLOOKUP($A21,'Outbreak dataset'!$A:$L,6)="",0,0))</f>
        <v>0</v>
      </c>
      <c r="L21" s="104">
        <f>IF(VLOOKUP($A21,'Outbreak dataset'!$A:$L,12)&lt;24*(1-1), IF(VLOOKUP($A21,'Outbreak dataset'!$A:$L,6)="",0,1),0)</f>
        <v>0</v>
      </c>
      <c r="M21" s="75">
        <f>IF(VLOOKUP($A21,'Outbreak dataset'!$A:$L,12)&lt;24*(2-1), IF(VLOOKUP($A21,'Outbreak dataset'!$A:$L,6)="",0,1),0)</f>
        <v>0</v>
      </c>
      <c r="N21" s="75">
        <f>IF(VLOOKUP($A21,'Outbreak dataset'!$A:$L,12)&lt;24*(3-1), IF(VLOOKUP($A21,'Outbreak dataset'!$A:$L,6)="",0,1),0)</f>
        <v>1</v>
      </c>
      <c r="O21" s="75">
        <f>IF(VLOOKUP($A21,'Outbreak dataset'!$A:$L,12)&lt;24*(4-1), IF(VLOOKUP($A21,'Outbreak dataset'!$A:$L,6)="",0,1),0)</f>
        <v>1</v>
      </c>
      <c r="P21" s="77">
        <f>IF(VLOOKUP($A21,'Outbreak dataset'!$A:$L,12)&lt;24*(5-1), IF(VLOOKUP($A21,'Outbreak dataset'!$A:$L,6)="",0,1),0)</f>
        <v>1</v>
      </c>
    </row>
    <row r="22" spans="1:16">
      <c r="A22" s="63">
        <v>20</v>
      </c>
      <c r="B22" s="74">
        <f>IF(VLOOKUP($A22,'Outbreak dataset'!$A:$F,6)&gt;24*1,1,IF(VLOOKUP($A22,'Outbreak dataset'!$A:$F,6)="",1,0))</f>
        <v>0</v>
      </c>
      <c r="C22" s="74">
        <f>IF(VLOOKUP($A22,'Outbreak dataset'!$A:$F,6)&gt;24*2,1,IF(VLOOKUP($A22,'Outbreak dataset'!$A:$F,6)="",1,0))</f>
        <v>0</v>
      </c>
      <c r="D22" s="74">
        <f>IF(VLOOKUP($A22,'Outbreak dataset'!$A:$F,6)&gt;24*3,1,IF(VLOOKUP($A22,'Outbreak dataset'!$A:$F,6)="",1,0))</f>
        <v>0</v>
      </c>
      <c r="E22" s="74">
        <f>IF(VLOOKUP($A22,'Outbreak dataset'!$A:$F,6)&gt;24*4,1,IF(VLOOKUP($A22,'Outbreak dataset'!$A:$F,6)="",1,0))</f>
        <v>0</v>
      </c>
      <c r="F22" s="76">
        <f>IF(VLOOKUP($A22,'Outbreak dataset'!$A:$F,6)&gt;24*5,1,IF(VLOOKUP($A22,'Outbreak dataset'!$A:$F,6)="",1,0))</f>
        <v>0</v>
      </c>
      <c r="G22" s="3">
        <f>IF(VLOOKUP($A22,'Outbreak dataset'!$A:$L,12)&gt;24*(1-1), IF(VLOOKUP($A22,'Outbreak dataset'!$A:$L,6)&lt;24*(1),1,0),  IF(VLOOKUP($A22,'Outbreak dataset'!$A:$L,6)="",0,0))</f>
        <v>1</v>
      </c>
      <c r="H22" s="74">
        <f>IF(VLOOKUP($A22,'Outbreak dataset'!$A:$L,12)&gt;24*(2-1), IF(VLOOKUP($A22,'Outbreak dataset'!$A:$L,6)&lt;24*(2),1,0),  IF(VLOOKUP($A22,'Outbreak dataset'!$A:$L,6)="",0,0))</f>
        <v>1</v>
      </c>
      <c r="I22" s="74">
        <f>IF(VLOOKUP($A22,'Outbreak dataset'!$A:$L,12)&gt;24*(3-1), IF(VLOOKUP($A22,'Outbreak dataset'!$A:$L,6)&lt;24*(3),1,0),  IF(VLOOKUP($A22,'Outbreak dataset'!$A:$L,6)="",0,0))</f>
        <v>1</v>
      </c>
      <c r="J22" s="74">
        <f>IF(VLOOKUP($A22,'Outbreak dataset'!$A:$L,12)&gt;24*(4-1), IF(VLOOKUP($A22,'Outbreak dataset'!$A:$L,6)&lt;24*(4),1,0),  IF(VLOOKUP($A22,'Outbreak dataset'!$A:$L,6)="",0,0))</f>
        <v>1</v>
      </c>
      <c r="K22" s="103">
        <f>IF(VLOOKUP($A22,'Outbreak dataset'!$A:$L,12)&gt;24*(5-1), IF(VLOOKUP($A22,'Outbreak dataset'!$A:$L,6)&lt;24*(5),1,0),  IF(VLOOKUP($A22,'Outbreak dataset'!$A:$L,6)="",0,0))</f>
        <v>0</v>
      </c>
      <c r="L22" s="104">
        <f>IF(VLOOKUP($A22,'Outbreak dataset'!$A:$L,12)&lt;24*(1-1), IF(VLOOKUP($A22,'Outbreak dataset'!$A:$L,6)="",0,1),0)</f>
        <v>0</v>
      </c>
      <c r="M22" s="75">
        <f>IF(VLOOKUP($A22,'Outbreak dataset'!$A:$L,12)&lt;24*(2-1), IF(VLOOKUP($A22,'Outbreak dataset'!$A:$L,6)="",0,1),0)</f>
        <v>0</v>
      </c>
      <c r="N22" s="75">
        <f>IF(VLOOKUP($A22,'Outbreak dataset'!$A:$L,12)&lt;24*(3-1), IF(VLOOKUP($A22,'Outbreak dataset'!$A:$L,6)="",0,1),0)</f>
        <v>0</v>
      </c>
      <c r="O22" s="75">
        <f>IF(VLOOKUP($A22,'Outbreak dataset'!$A:$L,12)&lt;24*(4-1), IF(VLOOKUP($A22,'Outbreak dataset'!$A:$L,6)="",0,1),0)</f>
        <v>0</v>
      </c>
      <c r="P22" s="77">
        <f>IF(VLOOKUP($A22,'Outbreak dataset'!$A:$L,12)&lt;24*(5-1), IF(VLOOKUP($A22,'Outbreak dataset'!$A:$L,6)="",0,1),0)</f>
        <v>1</v>
      </c>
    </row>
    <row r="23" spans="1:16">
      <c r="A23" s="63">
        <v>21</v>
      </c>
      <c r="B23" s="74">
        <f>IF(VLOOKUP($A23,'Outbreak dataset'!$A:$F,6)&gt;24*1,1,IF(VLOOKUP($A23,'Outbreak dataset'!$A:$F,6)="",1,0))</f>
        <v>0</v>
      </c>
      <c r="C23" s="74">
        <f>IF(VLOOKUP($A23,'Outbreak dataset'!$A:$F,6)&gt;24*2,1,IF(VLOOKUP($A23,'Outbreak dataset'!$A:$F,6)="",1,0))</f>
        <v>0</v>
      </c>
      <c r="D23" s="74">
        <f>IF(VLOOKUP($A23,'Outbreak dataset'!$A:$F,6)&gt;24*3,1,IF(VLOOKUP($A23,'Outbreak dataset'!$A:$F,6)="",1,0))</f>
        <v>0</v>
      </c>
      <c r="E23" s="74">
        <f>IF(VLOOKUP($A23,'Outbreak dataset'!$A:$F,6)&gt;24*4,1,IF(VLOOKUP($A23,'Outbreak dataset'!$A:$F,6)="",1,0))</f>
        <v>0</v>
      </c>
      <c r="F23" s="76">
        <f>IF(VLOOKUP($A23,'Outbreak dataset'!$A:$F,6)&gt;24*5,1,IF(VLOOKUP($A23,'Outbreak dataset'!$A:$F,6)="",1,0))</f>
        <v>0</v>
      </c>
      <c r="G23" s="3">
        <f>IF(VLOOKUP($A23,'Outbreak dataset'!$A:$L,12)&gt;24*(1-1), IF(VLOOKUP($A23,'Outbreak dataset'!$A:$L,6)&lt;24*(1),1,0),  IF(VLOOKUP($A23,'Outbreak dataset'!$A:$L,6)="",0,0))</f>
        <v>1</v>
      </c>
      <c r="H23" s="74">
        <f>IF(VLOOKUP($A23,'Outbreak dataset'!$A:$L,12)&gt;24*(2-1), IF(VLOOKUP($A23,'Outbreak dataset'!$A:$L,6)&lt;24*(2),1,0),  IF(VLOOKUP($A23,'Outbreak dataset'!$A:$L,6)="",0,0))</f>
        <v>1</v>
      </c>
      <c r="I23" s="74">
        <f>IF(VLOOKUP($A23,'Outbreak dataset'!$A:$L,12)&gt;24*(3-1), IF(VLOOKUP($A23,'Outbreak dataset'!$A:$L,6)&lt;24*(3),1,0),  IF(VLOOKUP($A23,'Outbreak dataset'!$A:$L,6)="",0,0))</f>
        <v>0</v>
      </c>
      <c r="J23" s="74">
        <f>IF(VLOOKUP($A23,'Outbreak dataset'!$A:$L,12)&gt;24*(4-1), IF(VLOOKUP($A23,'Outbreak dataset'!$A:$L,6)&lt;24*(4),1,0),  IF(VLOOKUP($A23,'Outbreak dataset'!$A:$L,6)="",0,0))</f>
        <v>0</v>
      </c>
      <c r="K23" s="103">
        <f>IF(VLOOKUP($A23,'Outbreak dataset'!$A:$L,12)&gt;24*(5-1), IF(VLOOKUP($A23,'Outbreak dataset'!$A:$L,6)&lt;24*(5),1,0),  IF(VLOOKUP($A23,'Outbreak dataset'!$A:$L,6)="",0,0))</f>
        <v>0</v>
      </c>
      <c r="L23" s="104">
        <f>IF(VLOOKUP($A23,'Outbreak dataset'!$A:$L,12)&lt;24*(1-1), IF(VLOOKUP($A23,'Outbreak dataset'!$A:$L,6)="",0,1),0)</f>
        <v>0</v>
      </c>
      <c r="M23" s="75">
        <f>IF(VLOOKUP($A23,'Outbreak dataset'!$A:$L,12)&lt;24*(2-1), IF(VLOOKUP($A23,'Outbreak dataset'!$A:$L,6)="",0,1),0)</f>
        <v>0</v>
      </c>
      <c r="N23" s="75">
        <f>IF(VLOOKUP($A23,'Outbreak dataset'!$A:$L,12)&lt;24*(3-1), IF(VLOOKUP($A23,'Outbreak dataset'!$A:$L,6)="",0,1),0)</f>
        <v>1</v>
      </c>
      <c r="O23" s="75">
        <f>IF(VLOOKUP($A23,'Outbreak dataset'!$A:$L,12)&lt;24*(4-1), IF(VLOOKUP($A23,'Outbreak dataset'!$A:$L,6)="",0,1),0)</f>
        <v>1</v>
      </c>
      <c r="P23" s="77">
        <f>IF(VLOOKUP($A23,'Outbreak dataset'!$A:$L,12)&lt;24*(5-1), IF(VLOOKUP($A23,'Outbreak dataset'!$A:$L,6)="",0,1),0)</f>
        <v>1</v>
      </c>
    </row>
    <row r="24" spans="1:16">
      <c r="A24" s="63">
        <v>22</v>
      </c>
      <c r="B24" s="74">
        <f>IF(VLOOKUP($A24,'Outbreak dataset'!$A:$F,6)&gt;24*1,1,IF(VLOOKUP($A24,'Outbreak dataset'!$A:$F,6)="",1,0))</f>
        <v>0</v>
      </c>
      <c r="C24" s="74">
        <f>IF(VLOOKUP($A24,'Outbreak dataset'!$A:$F,6)&gt;24*2,1,IF(VLOOKUP($A24,'Outbreak dataset'!$A:$F,6)="",1,0))</f>
        <v>0</v>
      </c>
      <c r="D24" s="74">
        <f>IF(VLOOKUP($A24,'Outbreak dataset'!$A:$F,6)&gt;24*3,1,IF(VLOOKUP($A24,'Outbreak dataset'!$A:$F,6)="",1,0))</f>
        <v>0</v>
      </c>
      <c r="E24" s="74">
        <f>IF(VLOOKUP($A24,'Outbreak dataset'!$A:$F,6)&gt;24*4,1,IF(VLOOKUP($A24,'Outbreak dataset'!$A:$F,6)="",1,0))</f>
        <v>0</v>
      </c>
      <c r="F24" s="76">
        <f>IF(VLOOKUP($A24,'Outbreak dataset'!$A:$F,6)&gt;24*5,1,IF(VLOOKUP($A24,'Outbreak dataset'!$A:$F,6)="",1,0))</f>
        <v>0</v>
      </c>
      <c r="G24" s="3">
        <f>IF(VLOOKUP($A24,'Outbreak dataset'!$A:$L,12)&gt;24*(1-1), IF(VLOOKUP($A24,'Outbreak dataset'!$A:$L,6)&lt;24*(1),1,0),  IF(VLOOKUP($A24,'Outbreak dataset'!$A:$L,6)="",0,0))</f>
        <v>1</v>
      </c>
      <c r="H24" s="74">
        <f>IF(VLOOKUP($A24,'Outbreak dataset'!$A:$L,12)&gt;24*(2-1), IF(VLOOKUP($A24,'Outbreak dataset'!$A:$L,6)&lt;24*(2),1,0),  IF(VLOOKUP($A24,'Outbreak dataset'!$A:$L,6)="",0,0))</f>
        <v>1</v>
      </c>
      <c r="I24" s="74">
        <f>IF(VLOOKUP($A24,'Outbreak dataset'!$A:$L,12)&gt;24*(3-1), IF(VLOOKUP($A24,'Outbreak dataset'!$A:$L,6)&lt;24*(3),1,0),  IF(VLOOKUP($A24,'Outbreak dataset'!$A:$L,6)="",0,0))</f>
        <v>1</v>
      </c>
      <c r="J24" s="74">
        <f>IF(VLOOKUP($A24,'Outbreak dataset'!$A:$L,12)&gt;24*(4-1), IF(VLOOKUP($A24,'Outbreak dataset'!$A:$L,6)&lt;24*(4),1,0),  IF(VLOOKUP($A24,'Outbreak dataset'!$A:$L,6)="",0,0))</f>
        <v>1</v>
      </c>
      <c r="K24" s="103">
        <f>IF(VLOOKUP($A24,'Outbreak dataset'!$A:$L,12)&gt;24*(5-1), IF(VLOOKUP($A24,'Outbreak dataset'!$A:$L,6)&lt;24*(5),1,0),  IF(VLOOKUP($A24,'Outbreak dataset'!$A:$L,6)="",0,0))</f>
        <v>0</v>
      </c>
      <c r="L24" s="104">
        <f>IF(VLOOKUP($A24,'Outbreak dataset'!$A:$L,12)&lt;24*(1-1), IF(VLOOKUP($A24,'Outbreak dataset'!$A:$L,6)="",0,1),0)</f>
        <v>0</v>
      </c>
      <c r="M24" s="75">
        <f>IF(VLOOKUP($A24,'Outbreak dataset'!$A:$L,12)&lt;24*(2-1), IF(VLOOKUP($A24,'Outbreak dataset'!$A:$L,6)="",0,1),0)</f>
        <v>0</v>
      </c>
      <c r="N24" s="75">
        <f>IF(VLOOKUP($A24,'Outbreak dataset'!$A:$L,12)&lt;24*(3-1), IF(VLOOKUP($A24,'Outbreak dataset'!$A:$L,6)="",0,1),0)</f>
        <v>0</v>
      </c>
      <c r="O24" s="75">
        <f>IF(VLOOKUP($A24,'Outbreak dataset'!$A:$L,12)&lt;24*(4-1), IF(VLOOKUP($A24,'Outbreak dataset'!$A:$L,6)="",0,1),0)</f>
        <v>0</v>
      </c>
      <c r="P24" s="77">
        <f>IF(VLOOKUP($A24,'Outbreak dataset'!$A:$L,12)&lt;24*(5-1), IF(VLOOKUP($A24,'Outbreak dataset'!$A:$L,6)="",0,1),0)</f>
        <v>1</v>
      </c>
    </row>
    <row r="25" spans="1:16">
      <c r="A25" s="63">
        <v>23</v>
      </c>
      <c r="B25" s="74">
        <f>IF(VLOOKUP($A25,'Outbreak dataset'!$A:$F,6)&gt;24*1,1,IF(VLOOKUP($A25,'Outbreak dataset'!$A:$F,6)="",1,0))</f>
        <v>0</v>
      </c>
      <c r="C25" s="74">
        <f>IF(VLOOKUP($A25,'Outbreak dataset'!$A:$F,6)&gt;24*2,1,IF(VLOOKUP($A25,'Outbreak dataset'!$A:$F,6)="",1,0))</f>
        <v>0</v>
      </c>
      <c r="D25" s="74">
        <f>IF(VLOOKUP($A25,'Outbreak dataset'!$A:$F,6)&gt;24*3,1,IF(VLOOKUP($A25,'Outbreak dataset'!$A:$F,6)="",1,0))</f>
        <v>0</v>
      </c>
      <c r="E25" s="74">
        <f>IF(VLOOKUP($A25,'Outbreak dataset'!$A:$F,6)&gt;24*4,1,IF(VLOOKUP($A25,'Outbreak dataset'!$A:$F,6)="",1,0))</f>
        <v>0</v>
      </c>
      <c r="F25" s="76">
        <f>IF(VLOOKUP($A25,'Outbreak dataset'!$A:$F,6)&gt;24*5,1,IF(VLOOKUP($A25,'Outbreak dataset'!$A:$F,6)="",1,0))</f>
        <v>0</v>
      </c>
      <c r="G25" s="3">
        <f>IF(VLOOKUP($A25,'Outbreak dataset'!$A:$L,12)&gt;24*(1-1), IF(VLOOKUP($A25,'Outbreak dataset'!$A:$L,6)&lt;24*(1),1,0),  IF(VLOOKUP($A25,'Outbreak dataset'!$A:$L,6)="",0,0))</f>
        <v>1</v>
      </c>
      <c r="H25" s="74">
        <f>IF(VLOOKUP($A25,'Outbreak dataset'!$A:$L,12)&gt;24*(2-1), IF(VLOOKUP($A25,'Outbreak dataset'!$A:$L,6)&lt;24*(2),1,0),  IF(VLOOKUP($A25,'Outbreak dataset'!$A:$L,6)="",0,0))</f>
        <v>1</v>
      </c>
      <c r="I25" s="74">
        <f>IF(VLOOKUP($A25,'Outbreak dataset'!$A:$L,12)&gt;24*(3-1), IF(VLOOKUP($A25,'Outbreak dataset'!$A:$L,6)&lt;24*(3),1,0),  IF(VLOOKUP($A25,'Outbreak dataset'!$A:$L,6)="",0,0))</f>
        <v>0</v>
      </c>
      <c r="J25" s="74">
        <f>IF(VLOOKUP($A25,'Outbreak dataset'!$A:$L,12)&gt;24*(4-1), IF(VLOOKUP($A25,'Outbreak dataset'!$A:$L,6)&lt;24*(4),1,0),  IF(VLOOKUP($A25,'Outbreak dataset'!$A:$L,6)="",0,0))</f>
        <v>0</v>
      </c>
      <c r="K25" s="103">
        <f>IF(VLOOKUP($A25,'Outbreak dataset'!$A:$L,12)&gt;24*(5-1), IF(VLOOKUP($A25,'Outbreak dataset'!$A:$L,6)&lt;24*(5),1,0),  IF(VLOOKUP($A25,'Outbreak dataset'!$A:$L,6)="",0,0))</f>
        <v>0</v>
      </c>
      <c r="L25" s="104">
        <f>IF(VLOOKUP($A25,'Outbreak dataset'!$A:$L,12)&lt;24*(1-1), IF(VLOOKUP($A25,'Outbreak dataset'!$A:$L,6)="",0,1),0)</f>
        <v>0</v>
      </c>
      <c r="M25" s="75">
        <f>IF(VLOOKUP($A25,'Outbreak dataset'!$A:$L,12)&lt;24*(2-1), IF(VLOOKUP($A25,'Outbreak dataset'!$A:$L,6)="",0,1),0)</f>
        <v>0</v>
      </c>
      <c r="N25" s="75">
        <f>IF(VLOOKUP($A25,'Outbreak dataset'!$A:$L,12)&lt;24*(3-1), IF(VLOOKUP($A25,'Outbreak dataset'!$A:$L,6)="",0,1),0)</f>
        <v>1</v>
      </c>
      <c r="O25" s="75">
        <f>IF(VLOOKUP($A25,'Outbreak dataset'!$A:$L,12)&lt;24*(4-1), IF(VLOOKUP($A25,'Outbreak dataset'!$A:$L,6)="",0,1),0)</f>
        <v>1</v>
      </c>
      <c r="P25" s="77">
        <f>IF(VLOOKUP($A25,'Outbreak dataset'!$A:$L,12)&lt;24*(5-1), IF(VLOOKUP($A25,'Outbreak dataset'!$A:$L,6)="",0,1),0)</f>
        <v>1</v>
      </c>
    </row>
    <row r="26" spans="1:16">
      <c r="A26" s="63">
        <v>24</v>
      </c>
      <c r="B26" s="74">
        <f>IF(VLOOKUP($A26,'Outbreak dataset'!$A:$F,6)&gt;24*1,1,IF(VLOOKUP($A26,'Outbreak dataset'!$A:$F,6)="",1,0))</f>
        <v>0</v>
      </c>
      <c r="C26" s="74">
        <f>IF(VLOOKUP($A26,'Outbreak dataset'!$A:$F,6)&gt;24*2,1,IF(VLOOKUP($A26,'Outbreak dataset'!$A:$F,6)="",1,0))</f>
        <v>0</v>
      </c>
      <c r="D26" s="74">
        <f>IF(VLOOKUP($A26,'Outbreak dataset'!$A:$F,6)&gt;24*3,1,IF(VLOOKUP($A26,'Outbreak dataset'!$A:$F,6)="",1,0))</f>
        <v>0</v>
      </c>
      <c r="E26" s="74">
        <f>IF(VLOOKUP($A26,'Outbreak dataset'!$A:$F,6)&gt;24*4,1,IF(VLOOKUP($A26,'Outbreak dataset'!$A:$F,6)="",1,0))</f>
        <v>0</v>
      </c>
      <c r="F26" s="76">
        <f>IF(VLOOKUP($A26,'Outbreak dataset'!$A:$F,6)&gt;24*5,1,IF(VLOOKUP($A26,'Outbreak dataset'!$A:$F,6)="",1,0))</f>
        <v>0</v>
      </c>
      <c r="G26" s="3">
        <f>IF(VLOOKUP($A26,'Outbreak dataset'!$A:$L,12)&gt;24*(1-1), IF(VLOOKUP($A26,'Outbreak dataset'!$A:$L,6)&lt;24*(1),1,0),  IF(VLOOKUP($A26,'Outbreak dataset'!$A:$L,6)="",0,0))</f>
        <v>1</v>
      </c>
      <c r="H26" s="74">
        <f>IF(VLOOKUP($A26,'Outbreak dataset'!$A:$L,12)&gt;24*(2-1), IF(VLOOKUP($A26,'Outbreak dataset'!$A:$L,6)&lt;24*(2),1,0),  IF(VLOOKUP($A26,'Outbreak dataset'!$A:$L,6)="",0,0))</f>
        <v>1</v>
      </c>
      <c r="I26" s="74">
        <f>IF(VLOOKUP($A26,'Outbreak dataset'!$A:$L,12)&gt;24*(3-1), IF(VLOOKUP($A26,'Outbreak dataset'!$A:$L,6)&lt;24*(3),1,0),  IF(VLOOKUP($A26,'Outbreak dataset'!$A:$L,6)="",0,0))</f>
        <v>0</v>
      </c>
      <c r="J26" s="74">
        <f>IF(VLOOKUP($A26,'Outbreak dataset'!$A:$L,12)&gt;24*(4-1), IF(VLOOKUP($A26,'Outbreak dataset'!$A:$L,6)&lt;24*(4),1,0),  IF(VLOOKUP($A26,'Outbreak dataset'!$A:$L,6)="",0,0))</f>
        <v>0</v>
      </c>
      <c r="K26" s="103">
        <f>IF(VLOOKUP($A26,'Outbreak dataset'!$A:$L,12)&gt;24*(5-1), IF(VLOOKUP($A26,'Outbreak dataset'!$A:$L,6)&lt;24*(5),1,0),  IF(VLOOKUP($A26,'Outbreak dataset'!$A:$L,6)="",0,0))</f>
        <v>0</v>
      </c>
      <c r="L26" s="104">
        <f>IF(VLOOKUP($A26,'Outbreak dataset'!$A:$L,12)&lt;24*(1-1), IF(VLOOKUP($A26,'Outbreak dataset'!$A:$L,6)="",0,1),0)</f>
        <v>0</v>
      </c>
      <c r="M26" s="75">
        <f>IF(VLOOKUP($A26,'Outbreak dataset'!$A:$L,12)&lt;24*(2-1), IF(VLOOKUP($A26,'Outbreak dataset'!$A:$L,6)="",0,1),0)</f>
        <v>0</v>
      </c>
      <c r="N26" s="75">
        <f>IF(VLOOKUP($A26,'Outbreak dataset'!$A:$L,12)&lt;24*(3-1), IF(VLOOKUP($A26,'Outbreak dataset'!$A:$L,6)="",0,1),0)</f>
        <v>1</v>
      </c>
      <c r="O26" s="75">
        <f>IF(VLOOKUP($A26,'Outbreak dataset'!$A:$L,12)&lt;24*(4-1), IF(VLOOKUP($A26,'Outbreak dataset'!$A:$L,6)="",0,1),0)</f>
        <v>1</v>
      </c>
      <c r="P26" s="77">
        <f>IF(VLOOKUP($A26,'Outbreak dataset'!$A:$L,12)&lt;24*(5-1), IF(VLOOKUP($A26,'Outbreak dataset'!$A:$L,6)="",0,1),0)</f>
        <v>1</v>
      </c>
    </row>
    <row r="27" spans="1:16">
      <c r="A27" s="63">
        <v>25</v>
      </c>
      <c r="B27" s="74">
        <f>IF(VLOOKUP($A27,'Outbreak dataset'!$A:$F,6)&gt;24*1,1,IF(VLOOKUP($A27,'Outbreak dataset'!$A:$F,6)="",1,0))</f>
        <v>0</v>
      </c>
      <c r="C27" s="74">
        <f>IF(VLOOKUP($A27,'Outbreak dataset'!$A:$F,6)&gt;24*2,1,IF(VLOOKUP($A27,'Outbreak dataset'!$A:$F,6)="",1,0))</f>
        <v>0</v>
      </c>
      <c r="D27" s="74">
        <f>IF(VLOOKUP($A27,'Outbreak dataset'!$A:$F,6)&gt;24*3,1,IF(VLOOKUP($A27,'Outbreak dataset'!$A:$F,6)="",1,0))</f>
        <v>0</v>
      </c>
      <c r="E27" s="74">
        <f>IF(VLOOKUP($A27,'Outbreak dataset'!$A:$F,6)&gt;24*4,1,IF(VLOOKUP($A27,'Outbreak dataset'!$A:$F,6)="",1,0))</f>
        <v>0</v>
      </c>
      <c r="F27" s="76">
        <f>IF(VLOOKUP($A27,'Outbreak dataset'!$A:$F,6)&gt;24*5,1,IF(VLOOKUP($A27,'Outbreak dataset'!$A:$F,6)="",1,0))</f>
        <v>0</v>
      </c>
      <c r="G27" s="3">
        <f>IF(VLOOKUP($A27,'Outbreak dataset'!$A:$L,12)&gt;24*(1-1), IF(VLOOKUP($A27,'Outbreak dataset'!$A:$L,6)&lt;24*(1),1,0),  IF(VLOOKUP($A27,'Outbreak dataset'!$A:$L,6)="",0,0))</f>
        <v>1</v>
      </c>
      <c r="H27" s="74">
        <f>IF(VLOOKUP($A27,'Outbreak dataset'!$A:$L,12)&gt;24*(2-1), IF(VLOOKUP($A27,'Outbreak dataset'!$A:$L,6)&lt;24*(2),1,0),  IF(VLOOKUP($A27,'Outbreak dataset'!$A:$L,6)="",0,0))</f>
        <v>1</v>
      </c>
      <c r="I27" s="74">
        <f>IF(VLOOKUP($A27,'Outbreak dataset'!$A:$L,12)&gt;24*(3-1), IF(VLOOKUP($A27,'Outbreak dataset'!$A:$L,6)&lt;24*(3),1,0),  IF(VLOOKUP($A27,'Outbreak dataset'!$A:$L,6)="",0,0))</f>
        <v>1</v>
      </c>
      <c r="J27" s="74">
        <f>IF(VLOOKUP($A27,'Outbreak dataset'!$A:$L,12)&gt;24*(4-1), IF(VLOOKUP($A27,'Outbreak dataset'!$A:$L,6)&lt;24*(4),1,0),  IF(VLOOKUP($A27,'Outbreak dataset'!$A:$L,6)="",0,0))</f>
        <v>1</v>
      </c>
      <c r="K27" s="103">
        <f>IF(VLOOKUP($A27,'Outbreak dataset'!$A:$L,12)&gt;24*(5-1), IF(VLOOKUP($A27,'Outbreak dataset'!$A:$L,6)&lt;24*(5),1,0),  IF(VLOOKUP($A27,'Outbreak dataset'!$A:$L,6)="",0,0))</f>
        <v>1</v>
      </c>
      <c r="L27" s="104">
        <f>IF(VLOOKUP($A27,'Outbreak dataset'!$A:$L,12)&lt;24*(1-1), IF(VLOOKUP($A27,'Outbreak dataset'!$A:$L,6)="",0,1),0)</f>
        <v>0</v>
      </c>
      <c r="M27" s="75">
        <f>IF(VLOOKUP($A27,'Outbreak dataset'!$A:$L,12)&lt;24*(2-1), IF(VLOOKUP($A27,'Outbreak dataset'!$A:$L,6)="",0,1),0)</f>
        <v>0</v>
      </c>
      <c r="N27" s="75">
        <f>IF(VLOOKUP($A27,'Outbreak dataset'!$A:$L,12)&lt;24*(3-1), IF(VLOOKUP($A27,'Outbreak dataset'!$A:$L,6)="",0,1),0)</f>
        <v>0</v>
      </c>
      <c r="O27" s="75">
        <f>IF(VLOOKUP($A27,'Outbreak dataset'!$A:$L,12)&lt;24*(4-1), IF(VLOOKUP($A27,'Outbreak dataset'!$A:$L,6)="",0,1),0)</f>
        <v>0</v>
      </c>
      <c r="P27" s="77">
        <f>IF(VLOOKUP($A27,'Outbreak dataset'!$A:$L,12)&lt;24*(5-1), IF(VLOOKUP($A27,'Outbreak dataset'!$A:$L,6)="",0,1),0)</f>
        <v>0</v>
      </c>
    </row>
    <row r="28" spans="1:16">
      <c r="A28" s="63">
        <v>26</v>
      </c>
      <c r="B28" s="74">
        <f>IF(VLOOKUP($A28,'Outbreak dataset'!$A:$F,6)&gt;24*1,1,IF(VLOOKUP($A28,'Outbreak dataset'!$A:$F,6)="",1,0))</f>
        <v>0</v>
      </c>
      <c r="C28" s="74">
        <f>IF(VLOOKUP($A28,'Outbreak dataset'!$A:$F,6)&gt;24*2,1,IF(VLOOKUP($A28,'Outbreak dataset'!$A:$F,6)="",1,0))</f>
        <v>0</v>
      </c>
      <c r="D28" s="74">
        <f>IF(VLOOKUP($A28,'Outbreak dataset'!$A:$F,6)&gt;24*3,1,IF(VLOOKUP($A28,'Outbreak dataset'!$A:$F,6)="",1,0))</f>
        <v>0</v>
      </c>
      <c r="E28" s="74">
        <f>IF(VLOOKUP($A28,'Outbreak dataset'!$A:$F,6)&gt;24*4,1,IF(VLOOKUP($A28,'Outbreak dataset'!$A:$F,6)="",1,0))</f>
        <v>0</v>
      </c>
      <c r="F28" s="76">
        <f>IF(VLOOKUP($A28,'Outbreak dataset'!$A:$F,6)&gt;24*5,1,IF(VLOOKUP($A28,'Outbreak dataset'!$A:$F,6)="",1,0))</f>
        <v>0</v>
      </c>
      <c r="G28" s="3">
        <f>IF(VLOOKUP($A28,'Outbreak dataset'!$A:$L,12)&gt;24*(1-1), IF(VLOOKUP($A28,'Outbreak dataset'!$A:$L,6)&lt;24*(1),1,0),  IF(VLOOKUP($A28,'Outbreak dataset'!$A:$L,6)="",0,0))</f>
        <v>1</v>
      </c>
      <c r="H28" s="74">
        <f>IF(VLOOKUP($A28,'Outbreak dataset'!$A:$L,12)&gt;24*(2-1), IF(VLOOKUP($A28,'Outbreak dataset'!$A:$L,6)&lt;24*(2),1,0),  IF(VLOOKUP($A28,'Outbreak dataset'!$A:$L,6)="",0,0))</f>
        <v>1</v>
      </c>
      <c r="I28" s="74">
        <f>IF(VLOOKUP($A28,'Outbreak dataset'!$A:$L,12)&gt;24*(3-1), IF(VLOOKUP($A28,'Outbreak dataset'!$A:$L,6)&lt;24*(3),1,0),  IF(VLOOKUP($A28,'Outbreak dataset'!$A:$L,6)="",0,0))</f>
        <v>0</v>
      </c>
      <c r="J28" s="74">
        <f>IF(VLOOKUP($A28,'Outbreak dataset'!$A:$L,12)&gt;24*(4-1), IF(VLOOKUP($A28,'Outbreak dataset'!$A:$L,6)&lt;24*(4),1,0),  IF(VLOOKUP($A28,'Outbreak dataset'!$A:$L,6)="",0,0))</f>
        <v>0</v>
      </c>
      <c r="K28" s="103">
        <f>IF(VLOOKUP($A28,'Outbreak dataset'!$A:$L,12)&gt;24*(5-1), IF(VLOOKUP($A28,'Outbreak dataset'!$A:$L,6)&lt;24*(5),1,0),  IF(VLOOKUP($A28,'Outbreak dataset'!$A:$L,6)="",0,0))</f>
        <v>0</v>
      </c>
      <c r="L28" s="104">
        <f>IF(VLOOKUP($A28,'Outbreak dataset'!$A:$L,12)&lt;24*(1-1), IF(VLOOKUP($A28,'Outbreak dataset'!$A:$L,6)="",0,1),0)</f>
        <v>0</v>
      </c>
      <c r="M28" s="75">
        <f>IF(VLOOKUP($A28,'Outbreak dataset'!$A:$L,12)&lt;24*(2-1), IF(VLOOKUP($A28,'Outbreak dataset'!$A:$L,6)="",0,1),0)</f>
        <v>0</v>
      </c>
      <c r="N28" s="75">
        <f>IF(VLOOKUP($A28,'Outbreak dataset'!$A:$L,12)&lt;24*(3-1), IF(VLOOKUP($A28,'Outbreak dataset'!$A:$L,6)="",0,1),0)</f>
        <v>1</v>
      </c>
      <c r="O28" s="75">
        <f>IF(VLOOKUP($A28,'Outbreak dataset'!$A:$L,12)&lt;24*(4-1), IF(VLOOKUP($A28,'Outbreak dataset'!$A:$L,6)="",0,1),0)</f>
        <v>1</v>
      </c>
      <c r="P28" s="77">
        <f>IF(VLOOKUP($A28,'Outbreak dataset'!$A:$L,12)&lt;24*(5-1), IF(VLOOKUP($A28,'Outbreak dataset'!$A:$L,6)="",0,1),0)</f>
        <v>1</v>
      </c>
    </row>
    <row r="29" spans="1:16">
      <c r="A29" s="63">
        <v>27</v>
      </c>
      <c r="B29" s="74">
        <f>IF(VLOOKUP($A29,'Outbreak dataset'!$A:$F,6)&gt;24*1,1,IF(VLOOKUP($A29,'Outbreak dataset'!$A:$F,6)="",1,0))</f>
        <v>1</v>
      </c>
      <c r="C29" s="74">
        <f>IF(VLOOKUP($A29,'Outbreak dataset'!$A:$F,6)&gt;24*2,1,IF(VLOOKUP($A29,'Outbreak dataset'!$A:$F,6)="",1,0))</f>
        <v>0</v>
      </c>
      <c r="D29" s="74">
        <f>IF(VLOOKUP($A29,'Outbreak dataset'!$A:$F,6)&gt;24*3,1,IF(VLOOKUP($A29,'Outbreak dataset'!$A:$F,6)="",1,0))</f>
        <v>0</v>
      </c>
      <c r="E29" s="74">
        <f>IF(VLOOKUP($A29,'Outbreak dataset'!$A:$F,6)&gt;24*4,1,IF(VLOOKUP($A29,'Outbreak dataset'!$A:$F,6)="",1,0))</f>
        <v>0</v>
      </c>
      <c r="F29" s="76">
        <f>IF(VLOOKUP($A29,'Outbreak dataset'!$A:$F,6)&gt;24*5,1,IF(VLOOKUP($A29,'Outbreak dataset'!$A:$F,6)="",1,0))</f>
        <v>0</v>
      </c>
      <c r="G29" s="3">
        <f>IF(VLOOKUP($A29,'Outbreak dataset'!$A:$L,12)&gt;24*(1-1), IF(VLOOKUP($A29,'Outbreak dataset'!$A:$L,6)&lt;24*(1),1,0),  IF(VLOOKUP($A29,'Outbreak dataset'!$A:$L,6)="",0,0))</f>
        <v>0</v>
      </c>
      <c r="H29" s="74">
        <f>IF(VLOOKUP($A29,'Outbreak dataset'!$A:$L,12)&gt;24*(2-1), IF(VLOOKUP($A29,'Outbreak dataset'!$A:$L,6)&lt;24*(2),1,0),  IF(VLOOKUP($A29,'Outbreak dataset'!$A:$L,6)="",0,0))</f>
        <v>1</v>
      </c>
      <c r="I29" s="74">
        <f>IF(VLOOKUP($A29,'Outbreak dataset'!$A:$L,12)&gt;24*(3-1), IF(VLOOKUP($A29,'Outbreak dataset'!$A:$L,6)&lt;24*(3),1,0),  IF(VLOOKUP($A29,'Outbreak dataset'!$A:$L,6)="",0,0))</f>
        <v>0</v>
      </c>
      <c r="J29" s="74">
        <f>IF(VLOOKUP($A29,'Outbreak dataset'!$A:$L,12)&gt;24*(4-1), IF(VLOOKUP($A29,'Outbreak dataset'!$A:$L,6)&lt;24*(4),1,0),  IF(VLOOKUP($A29,'Outbreak dataset'!$A:$L,6)="",0,0))</f>
        <v>0</v>
      </c>
      <c r="K29" s="103">
        <f>IF(VLOOKUP($A29,'Outbreak dataset'!$A:$L,12)&gt;24*(5-1), IF(VLOOKUP($A29,'Outbreak dataset'!$A:$L,6)&lt;24*(5),1,0),  IF(VLOOKUP($A29,'Outbreak dataset'!$A:$L,6)="",0,0))</f>
        <v>0</v>
      </c>
      <c r="L29" s="104">
        <f>IF(VLOOKUP($A29,'Outbreak dataset'!$A:$L,12)&lt;24*(1-1), IF(VLOOKUP($A29,'Outbreak dataset'!$A:$L,6)="",0,1),0)</f>
        <v>0</v>
      </c>
      <c r="M29" s="75">
        <f>IF(VLOOKUP($A29,'Outbreak dataset'!$A:$L,12)&lt;24*(2-1), IF(VLOOKUP($A29,'Outbreak dataset'!$A:$L,6)="",0,1),0)</f>
        <v>0</v>
      </c>
      <c r="N29" s="75">
        <f>IF(VLOOKUP($A29,'Outbreak dataset'!$A:$L,12)&lt;24*(3-1), IF(VLOOKUP($A29,'Outbreak dataset'!$A:$L,6)="",0,1),0)</f>
        <v>1</v>
      </c>
      <c r="O29" s="75">
        <f>IF(VLOOKUP($A29,'Outbreak dataset'!$A:$L,12)&lt;24*(4-1), IF(VLOOKUP($A29,'Outbreak dataset'!$A:$L,6)="",0,1),0)</f>
        <v>1</v>
      </c>
      <c r="P29" s="77">
        <f>IF(VLOOKUP($A29,'Outbreak dataset'!$A:$L,12)&lt;24*(5-1), IF(VLOOKUP($A29,'Outbreak dataset'!$A:$L,6)="",0,1),0)</f>
        <v>1</v>
      </c>
    </row>
    <row r="30" spans="1:16">
      <c r="A30" s="63">
        <v>28</v>
      </c>
      <c r="B30" s="74">
        <f>IF(VLOOKUP($A30,'Outbreak dataset'!$A:$F,6)&gt;24*1,1,IF(VLOOKUP($A30,'Outbreak dataset'!$A:$F,6)="",1,0))</f>
        <v>1</v>
      </c>
      <c r="C30" s="74">
        <f>IF(VLOOKUP($A30,'Outbreak dataset'!$A:$F,6)&gt;24*2,1,IF(VLOOKUP($A30,'Outbreak dataset'!$A:$F,6)="",1,0))</f>
        <v>0</v>
      </c>
      <c r="D30" s="74">
        <f>IF(VLOOKUP($A30,'Outbreak dataset'!$A:$F,6)&gt;24*3,1,IF(VLOOKUP($A30,'Outbreak dataset'!$A:$F,6)="",1,0))</f>
        <v>0</v>
      </c>
      <c r="E30" s="74">
        <f>IF(VLOOKUP($A30,'Outbreak dataset'!$A:$F,6)&gt;24*4,1,IF(VLOOKUP($A30,'Outbreak dataset'!$A:$F,6)="",1,0))</f>
        <v>0</v>
      </c>
      <c r="F30" s="76">
        <f>IF(VLOOKUP($A30,'Outbreak dataset'!$A:$F,6)&gt;24*5,1,IF(VLOOKUP($A30,'Outbreak dataset'!$A:$F,6)="",1,0))</f>
        <v>0</v>
      </c>
      <c r="G30" s="3">
        <f>IF(VLOOKUP($A30,'Outbreak dataset'!$A:$L,12)&gt;24*(1-1), IF(VLOOKUP($A30,'Outbreak dataset'!$A:$L,6)&lt;24*(1),1,0),  IF(VLOOKUP($A30,'Outbreak dataset'!$A:$L,6)="",0,0))</f>
        <v>0</v>
      </c>
      <c r="H30" s="74">
        <f>IF(VLOOKUP($A30,'Outbreak dataset'!$A:$L,12)&gt;24*(2-1), IF(VLOOKUP($A30,'Outbreak dataset'!$A:$L,6)&lt;24*(2),1,0),  IF(VLOOKUP($A30,'Outbreak dataset'!$A:$L,6)="",0,0))</f>
        <v>1</v>
      </c>
      <c r="I30" s="74">
        <f>IF(VLOOKUP($A30,'Outbreak dataset'!$A:$L,12)&gt;24*(3-1), IF(VLOOKUP($A30,'Outbreak dataset'!$A:$L,6)&lt;24*(3),1,0),  IF(VLOOKUP($A30,'Outbreak dataset'!$A:$L,6)="",0,0))</f>
        <v>1</v>
      </c>
      <c r="J30" s="74">
        <f>IF(VLOOKUP($A30,'Outbreak dataset'!$A:$L,12)&gt;24*(4-1), IF(VLOOKUP($A30,'Outbreak dataset'!$A:$L,6)&lt;24*(4),1,0),  IF(VLOOKUP($A30,'Outbreak dataset'!$A:$L,6)="",0,0))</f>
        <v>1</v>
      </c>
      <c r="K30" s="103">
        <f>IF(VLOOKUP($A30,'Outbreak dataset'!$A:$L,12)&gt;24*(5-1), IF(VLOOKUP($A30,'Outbreak dataset'!$A:$L,6)&lt;24*(5),1,0),  IF(VLOOKUP($A30,'Outbreak dataset'!$A:$L,6)="",0,0))</f>
        <v>0</v>
      </c>
      <c r="L30" s="104">
        <f>IF(VLOOKUP($A30,'Outbreak dataset'!$A:$L,12)&lt;24*(1-1), IF(VLOOKUP($A30,'Outbreak dataset'!$A:$L,6)="",0,1),0)</f>
        <v>0</v>
      </c>
      <c r="M30" s="75">
        <f>IF(VLOOKUP($A30,'Outbreak dataset'!$A:$L,12)&lt;24*(2-1), IF(VLOOKUP($A30,'Outbreak dataset'!$A:$L,6)="",0,1),0)</f>
        <v>0</v>
      </c>
      <c r="N30" s="75">
        <f>IF(VLOOKUP($A30,'Outbreak dataset'!$A:$L,12)&lt;24*(3-1), IF(VLOOKUP($A30,'Outbreak dataset'!$A:$L,6)="",0,1),0)</f>
        <v>0</v>
      </c>
      <c r="O30" s="75">
        <f>IF(VLOOKUP($A30,'Outbreak dataset'!$A:$L,12)&lt;24*(4-1), IF(VLOOKUP($A30,'Outbreak dataset'!$A:$L,6)="",0,1),0)</f>
        <v>0</v>
      </c>
      <c r="P30" s="77">
        <f>IF(VLOOKUP($A30,'Outbreak dataset'!$A:$L,12)&lt;24*(5-1), IF(VLOOKUP($A30,'Outbreak dataset'!$A:$L,6)="",0,1),0)</f>
        <v>1</v>
      </c>
    </row>
    <row r="31" spans="1:16">
      <c r="A31" s="63">
        <v>29</v>
      </c>
      <c r="B31" s="74">
        <f>IF(VLOOKUP($A31,'Outbreak dataset'!$A:$F,6)&gt;24*1,1,IF(VLOOKUP($A31,'Outbreak dataset'!$A:$F,6)="",1,0))</f>
        <v>1</v>
      </c>
      <c r="C31" s="74">
        <f>IF(VLOOKUP($A31,'Outbreak dataset'!$A:$F,6)&gt;24*2,1,IF(VLOOKUP($A31,'Outbreak dataset'!$A:$F,6)="",1,0))</f>
        <v>0</v>
      </c>
      <c r="D31" s="74">
        <f>IF(VLOOKUP($A31,'Outbreak dataset'!$A:$F,6)&gt;24*3,1,IF(VLOOKUP($A31,'Outbreak dataset'!$A:$F,6)="",1,0))</f>
        <v>0</v>
      </c>
      <c r="E31" s="74">
        <f>IF(VLOOKUP($A31,'Outbreak dataset'!$A:$F,6)&gt;24*4,1,IF(VLOOKUP($A31,'Outbreak dataset'!$A:$F,6)="",1,0))</f>
        <v>0</v>
      </c>
      <c r="F31" s="76">
        <f>IF(VLOOKUP($A31,'Outbreak dataset'!$A:$F,6)&gt;24*5,1,IF(VLOOKUP($A31,'Outbreak dataset'!$A:$F,6)="",1,0))</f>
        <v>0</v>
      </c>
      <c r="G31" s="3">
        <f>IF(VLOOKUP($A31,'Outbreak dataset'!$A:$L,12)&gt;24*(1-1), IF(VLOOKUP($A31,'Outbreak dataset'!$A:$L,6)&lt;24*(1),1,0),  IF(VLOOKUP($A31,'Outbreak dataset'!$A:$L,6)="",0,0))</f>
        <v>0</v>
      </c>
      <c r="H31" s="74">
        <f>IF(VLOOKUP($A31,'Outbreak dataset'!$A:$L,12)&gt;24*(2-1), IF(VLOOKUP($A31,'Outbreak dataset'!$A:$L,6)&lt;24*(2),1,0),  IF(VLOOKUP($A31,'Outbreak dataset'!$A:$L,6)="",0,0))</f>
        <v>1</v>
      </c>
      <c r="I31" s="74">
        <f>IF(VLOOKUP($A31,'Outbreak dataset'!$A:$L,12)&gt;24*(3-1), IF(VLOOKUP($A31,'Outbreak dataset'!$A:$L,6)&lt;24*(3),1,0),  IF(VLOOKUP($A31,'Outbreak dataset'!$A:$L,6)="",0,0))</f>
        <v>0</v>
      </c>
      <c r="J31" s="74">
        <f>IF(VLOOKUP($A31,'Outbreak dataset'!$A:$L,12)&gt;24*(4-1), IF(VLOOKUP($A31,'Outbreak dataset'!$A:$L,6)&lt;24*(4),1,0),  IF(VLOOKUP($A31,'Outbreak dataset'!$A:$L,6)="",0,0))</f>
        <v>0</v>
      </c>
      <c r="K31" s="103">
        <f>IF(VLOOKUP($A31,'Outbreak dataset'!$A:$L,12)&gt;24*(5-1), IF(VLOOKUP($A31,'Outbreak dataset'!$A:$L,6)&lt;24*(5),1,0),  IF(VLOOKUP($A31,'Outbreak dataset'!$A:$L,6)="",0,0))</f>
        <v>0</v>
      </c>
      <c r="L31" s="104">
        <f>IF(VLOOKUP($A31,'Outbreak dataset'!$A:$L,12)&lt;24*(1-1), IF(VLOOKUP($A31,'Outbreak dataset'!$A:$L,6)="",0,1),0)</f>
        <v>0</v>
      </c>
      <c r="M31" s="75">
        <f>IF(VLOOKUP($A31,'Outbreak dataset'!$A:$L,12)&lt;24*(2-1), IF(VLOOKUP($A31,'Outbreak dataset'!$A:$L,6)="",0,1),0)</f>
        <v>0</v>
      </c>
      <c r="N31" s="75">
        <f>IF(VLOOKUP($A31,'Outbreak dataset'!$A:$L,12)&lt;24*(3-1), IF(VLOOKUP($A31,'Outbreak dataset'!$A:$L,6)="",0,1),0)</f>
        <v>1</v>
      </c>
      <c r="O31" s="75">
        <f>IF(VLOOKUP($A31,'Outbreak dataset'!$A:$L,12)&lt;24*(4-1), IF(VLOOKUP($A31,'Outbreak dataset'!$A:$L,6)="",0,1),0)</f>
        <v>1</v>
      </c>
      <c r="P31" s="77">
        <f>IF(VLOOKUP($A31,'Outbreak dataset'!$A:$L,12)&lt;24*(5-1), IF(VLOOKUP($A31,'Outbreak dataset'!$A:$L,6)="",0,1),0)</f>
        <v>1</v>
      </c>
    </row>
    <row r="32" spans="1:16">
      <c r="A32" s="63">
        <v>30</v>
      </c>
      <c r="B32" s="74">
        <f>IF(VLOOKUP($A32,'Outbreak dataset'!$A:$F,6)&gt;24*1,1,IF(VLOOKUP($A32,'Outbreak dataset'!$A:$F,6)="",1,0))</f>
        <v>1</v>
      </c>
      <c r="C32" s="74">
        <f>IF(VLOOKUP($A32,'Outbreak dataset'!$A:$F,6)&gt;24*2,1,IF(VLOOKUP($A32,'Outbreak dataset'!$A:$F,6)="",1,0))</f>
        <v>0</v>
      </c>
      <c r="D32" s="74">
        <f>IF(VLOOKUP($A32,'Outbreak dataset'!$A:$F,6)&gt;24*3,1,IF(VLOOKUP($A32,'Outbreak dataset'!$A:$F,6)="",1,0))</f>
        <v>0</v>
      </c>
      <c r="E32" s="74">
        <f>IF(VLOOKUP($A32,'Outbreak dataset'!$A:$F,6)&gt;24*4,1,IF(VLOOKUP($A32,'Outbreak dataset'!$A:$F,6)="",1,0))</f>
        <v>0</v>
      </c>
      <c r="F32" s="76">
        <f>IF(VLOOKUP($A32,'Outbreak dataset'!$A:$F,6)&gt;24*5,1,IF(VLOOKUP($A32,'Outbreak dataset'!$A:$F,6)="",1,0))</f>
        <v>0</v>
      </c>
      <c r="G32" s="3">
        <f>IF(VLOOKUP($A32,'Outbreak dataset'!$A:$L,12)&gt;24*(1-1), IF(VLOOKUP($A32,'Outbreak dataset'!$A:$L,6)&lt;24*(1),1,0),  IF(VLOOKUP($A32,'Outbreak dataset'!$A:$L,6)="",0,0))</f>
        <v>0</v>
      </c>
      <c r="H32" s="74">
        <f>IF(VLOOKUP($A32,'Outbreak dataset'!$A:$L,12)&gt;24*(2-1), IF(VLOOKUP($A32,'Outbreak dataset'!$A:$L,6)&lt;24*(2),1,0),  IF(VLOOKUP($A32,'Outbreak dataset'!$A:$L,6)="",0,0))</f>
        <v>1</v>
      </c>
      <c r="I32" s="74">
        <f>IF(VLOOKUP($A32,'Outbreak dataset'!$A:$L,12)&gt;24*(3-1), IF(VLOOKUP($A32,'Outbreak dataset'!$A:$L,6)&lt;24*(3),1,0),  IF(VLOOKUP($A32,'Outbreak dataset'!$A:$L,6)="",0,0))</f>
        <v>0</v>
      </c>
      <c r="J32" s="74">
        <f>IF(VLOOKUP($A32,'Outbreak dataset'!$A:$L,12)&gt;24*(4-1), IF(VLOOKUP($A32,'Outbreak dataset'!$A:$L,6)&lt;24*(4),1,0),  IF(VLOOKUP($A32,'Outbreak dataset'!$A:$L,6)="",0,0))</f>
        <v>0</v>
      </c>
      <c r="K32" s="103">
        <f>IF(VLOOKUP($A32,'Outbreak dataset'!$A:$L,12)&gt;24*(5-1), IF(VLOOKUP($A32,'Outbreak dataset'!$A:$L,6)&lt;24*(5),1,0),  IF(VLOOKUP($A32,'Outbreak dataset'!$A:$L,6)="",0,0))</f>
        <v>0</v>
      </c>
      <c r="L32" s="104">
        <f>IF(VLOOKUP($A32,'Outbreak dataset'!$A:$L,12)&lt;24*(1-1), IF(VLOOKUP($A32,'Outbreak dataset'!$A:$L,6)="",0,1),0)</f>
        <v>0</v>
      </c>
      <c r="M32" s="75">
        <f>IF(VLOOKUP($A32,'Outbreak dataset'!$A:$L,12)&lt;24*(2-1), IF(VLOOKUP($A32,'Outbreak dataset'!$A:$L,6)="",0,1),0)</f>
        <v>0</v>
      </c>
      <c r="N32" s="75">
        <f>IF(VLOOKUP($A32,'Outbreak dataset'!$A:$L,12)&lt;24*(3-1), IF(VLOOKUP($A32,'Outbreak dataset'!$A:$L,6)="",0,1),0)</f>
        <v>1</v>
      </c>
      <c r="O32" s="75">
        <f>IF(VLOOKUP($A32,'Outbreak dataset'!$A:$L,12)&lt;24*(4-1), IF(VLOOKUP($A32,'Outbreak dataset'!$A:$L,6)="",0,1),0)</f>
        <v>1</v>
      </c>
      <c r="P32" s="77">
        <f>IF(VLOOKUP($A32,'Outbreak dataset'!$A:$L,12)&lt;24*(5-1), IF(VLOOKUP($A32,'Outbreak dataset'!$A:$L,6)="",0,1),0)</f>
        <v>1</v>
      </c>
    </row>
    <row r="33" spans="1:16">
      <c r="A33" s="63">
        <v>31</v>
      </c>
      <c r="B33" s="74">
        <f>IF(VLOOKUP($A33,'Outbreak dataset'!$A:$F,6)&gt;24*1,1,IF(VLOOKUP($A33,'Outbreak dataset'!$A:$F,6)="",1,0))</f>
        <v>1</v>
      </c>
      <c r="C33" s="74">
        <f>IF(VLOOKUP($A33,'Outbreak dataset'!$A:$F,6)&gt;24*2,1,IF(VLOOKUP($A33,'Outbreak dataset'!$A:$F,6)="",1,0))</f>
        <v>0</v>
      </c>
      <c r="D33" s="74">
        <f>IF(VLOOKUP($A33,'Outbreak dataset'!$A:$F,6)&gt;24*3,1,IF(VLOOKUP($A33,'Outbreak dataset'!$A:$F,6)="",1,0))</f>
        <v>0</v>
      </c>
      <c r="E33" s="74">
        <f>IF(VLOOKUP($A33,'Outbreak dataset'!$A:$F,6)&gt;24*4,1,IF(VLOOKUP($A33,'Outbreak dataset'!$A:$F,6)="",1,0))</f>
        <v>0</v>
      </c>
      <c r="F33" s="76">
        <f>IF(VLOOKUP($A33,'Outbreak dataset'!$A:$F,6)&gt;24*5,1,IF(VLOOKUP($A33,'Outbreak dataset'!$A:$F,6)="",1,0))</f>
        <v>0</v>
      </c>
      <c r="G33" s="3">
        <f>IF(VLOOKUP($A33,'Outbreak dataset'!$A:$L,12)&gt;24*(1-1), IF(VLOOKUP($A33,'Outbreak dataset'!$A:$L,6)&lt;24*(1),1,0),  IF(VLOOKUP($A33,'Outbreak dataset'!$A:$L,6)="",0,0))</f>
        <v>0</v>
      </c>
      <c r="H33" s="74">
        <f>IF(VLOOKUP($A33,'Outbreak dataset'!$A:$L,12)&gt;24*(2-1), IF(VLOOKUP($A33,'Outbreak dataset'!$A:$L,6)&lt;24*(2),1,0),  IF(VLOOKUP($A33,'Outbreak dataset'!$A:$L,6)="",0,0))</f>
        <v>1</v>
      </c>
      <c r="I33" s="74">
        <f>IF(VLOOKUP($A33,'Outbreak dataset'!$A:$L,12)&gt;24*(3-1), IF(VLOOKUP($A33,'Outbreak dataset'!$A:$L,6)&lt;24*(3),1,0),  IF(VLOOKUP($A33,'Outbreak dataset'!$A:$L,6)="",0,0))</f>
        <v>0</v>
      </c>
      <c r="J33" s="74">
        <f>IF(VLOOKUP($A33,'Outbreak dataset'!$A:$L,12)&gt;24*(4-1), IF(VLOOKUP($A33,'Outbreak dataset'!$A:$L,6)&lt;24*(4),1,0),  IF(VLOOKUP($A33,'Outbreak dataset'!$A:$L,6)="",0,0))</f>
        <v>0</v>
      </c>
      <c r="K33" s="103">
        <f>IF(VLOOKUP($A33,'Outbreak dataset'!$A:$L,12)&gt;24*(5-1), IF(VLOOKUP($A33,'Outbreak dataset'!$A:$L,6)&lt;24*(5),1,0),  IF(VLOOKUP($A33,'Outbreak dataset'!$A:$L,6)="",0,0))</f>
        <v>0</v>
      </c>
      <c r="L33" s="104">
        <f>IF(VLOOKUP($A33,'Outbreak dataset'!$A:$L,12)&lt;24*(1-1), IF(VLOOKUP($A33,'Outbreak dataset'!$A:$L,6)="",0,1),0)</f>
        <v>0</v>
      </c>
      <c r="M33" s="75">
        <f>IF(VLOOKUP($A33,'Outbreak dataset'!$A:$L,12)&lt;24*(2-1), IF(VLOOKUP($A33,'Outbreak dataset'!$A:$L,6)="",0,1),0)</f>
        <v>0</v>
      </c>
      <c r="N33" s="75">
        <f>IF(VLOOKUP($A33,'Outbreak dataset'!$A:$L,12)&lt;24*(3-1), IF(VLOOKUP($A33,'Outbreak dataset'!$A:$L,6)="",0,1),0)</f>
        <v>1</v>
      </c>
      <c r="O33" s="75">
        <f>IF(VLOOKUP($A33,'Outbreak dataset'!$A:$L,12)&lt;24*(4-1), IF(VLOOKUP($A33,'Outbreak dataset'!$A:$L,6)="",0,1),0)</f>
        <v>1</v>
      </c>
      <c r="P33" s="77">
        <f>IF(VLOOKUP($A33,'Outbreak dataset'!$A:$L,12)&lt;24*(5-1), IF(VLOOKUP($A33,'Outbreak dataset'!$A:$L,6)="",0,1),0)</f>
        <v>1</v>
      </c>
    </row>
    <row r="34" spans="1:16">
      <c r="A34" s="63">
        <v>32</v>
      </c>
      <c r="B34" s="74">
        <f>IF(VLOOKUP($A34,'Outbreak dataset'!$A:$F,6)&gt;24*1,1,IF(VLOOKUP($A34,'Outbreak dataset'!$A:$F,6)="",1,0))</f>
        <v>1</v>
      </c>
      <c r="C34" s="74">
        <f>IF(VLOOKUP($A34,'Outbreak dataset'!$A:$F,6)&gt;24*2,1,IF(VLOOKUP($A34,'Outbreak dataset'!$A:$F,6)="",1,0))</f>
        <v>0</v>
      </c>
      <c r="D34" s="74">
        <f>IF(VLOOKUP($A34,'Outbreak dataset'!$A:$F,6)&gt;24*3,1,IF(VLOOKUP($A34,'Outbreak dataset'!$A:$F,6)="",1,0))</f>
        <v>0</v>
      </c>
      <c r="E34" s="74">
        <f>IF(VLOOKUP($A34,'Outbreak dataset'!$A:$F,6)&gt;24*4,1,IF(VLOOKUP($A34,'Outbreak dataset'!$A:$F,6)="",1,0))</f>
        <v>0</v>
      </c>
      <c r="F34" s="76">
        <f>IF(VLOOKUP($A34,'Outbreak dataset'!$A:$F,6)&gt;24*5,1,IF(VLOOKUP($A34,'Outbreak dataset'!$A:$F,6)="",1,0))</f>
        <v>0</v>
      </c>
      <c r="G34" s="3">
        <f>IF(VLOOKUP($A34,'Outbreak dataset'!$A:$L,12)&gt;24*(1-1), IF(VLOOKUP($A34,'Outbreak dataset'!$A:$L,6)&lt;24*(1),1,0),  IF(VLOOKUP($A34,'Outbreak dataset'!$A:$L,6)="",0,0))</f>
        <v>0</v>
      </c>
      <c r="H34" s="74">
        <f>IF(VLOOKUP($A34,'Outbreak dataset'!$A:$L,12)&gt;24*(2-1), IF(VLOOKUP($A34,'Outbreak dataset'!$A:$L,6)&lt;24*(2),1,0),  IF(VLOOKUP($A34,'Outbreak dataset'!$A:$L,6)="",0,0))</f>
        <v>1</v>
      </c>
      <c r="I34" s="74">
        <f>IF(VLOOKUP($A34,'Outbreak dataset'!$A:$L,12)&gt;24*(3-1), IF(VLOOKUP($A34,'Outbreak dataset'!$A:$L,6)&lt;24*(3),1,0),  IF(VLOOKUP($A34,'Outbreak dataset'!$A:$L,6)="",0,0))</f>
        <v>0</v>
      </c>
      <c r="J34" s="74">
        <f>IF(VLOOKUP($A34,'Outbreak dataset'!$A:$L,12)&gt;24*(4-1), IF(VLOOKUP($A34,'Outbreak dataset'!$A:$L,6)&lt;24*(4),1,0),  IF(VLOOKUP($A34,'Outbreak dataset'!$A:$L,6)="",0,0))</f>
        <v>0</v>
      </c>
      <c r="K34" s="103">
        <f>IF(VLOOKUP($A34,'Outbreak dataset'!$A:$L,12)&gt;24*(5-1), IF(VLOOKUP($A34,'Outbreak dataset'!$A:$L,6)&lt;24*(5),1,0),  IF(VLOOKUP($A34,'Outbreak dataset'!$A:$L,6)="",0,0))</f>
        <v>0</v>
      </c>
      <c r="L34" s="104">
        <f>IF(VLOOKUP($A34,'Outbreak dataset'!$A:$L,12)&lt;24*(1-1), IF(VLOOKUP($A34,'Outbreak dataset'!$A:$L,6)="",0,1),0)</f>
        <v>0</v>
      </c>
      <c r="M34" s="75">
        <f>IF(VLOOKUP($A34,'Outbreak dataset'!$A:$L,12)&lt;24*(2-1), IF(VLOOKUP($A34,'Outbreak dataset'!$A:$L,6)="",0,1),0)</f>
        <v>0</v>
      </c>
      <c r="N34" s="75">
        <f>IF(VLOOKUP($A34,'Outbreak dataset'!$A:$L,12)&lt;24*(3-1), IF(VLOOKUP($A34,'Outbreak dataset'!$A:$L,6)="",0,1),0)</f>
        <v>1</v>
      </c>
      <c r="O34" s="75">
        <f>IF(VLOOKUP($A34,'Outbreak dataset'!$A:$L,12)&lt;24*(4-1), IF(VLOOKUP($A34,'Outbreak dataset'!$A:$L,6)="",0,1),0)</f>
        <v>1</v>
      </c>
      <c r="P34" s="77">
        <f>IF(VLOOKUP($A34,'Outbreak dataset'!$A:$L,12)&lt;24*(5-1), IF(VLOOKUP($A34,'Outbreak dataset'!$A:$L,6)="",0,1),0)</f>
        <v>1</v>
      </c>
    </row>
    <row r="35" spans="1:16">
      <c r="A35" s="63">
        <v>33</v>
      </c>
      <c r="B35" s="74">
        <f>IF(VLOOKUP($A35,'Outbreak dataset'!$A:$F,6)&gt;24*1,1,IF(VLOOKUP($A35,'Outbreak dataset'!$A:$F,6)="",1,0))</f>
        <v>1</v>
      </c>
      <c r="C35" s="74">
        <f>IF(VLOOKUP($A35,'Outbreak dataset'!$A:$F,6)&gt;24*2,1,IF(VLOOKUP($A35,'Outbreak dataset'!$A:$F,6)="",1,0))</f>
        <v>0</v>
      </c>
      <c r="D35" s="74">
        <f>IF(VLOOKUP($A35,'Outbreak dataset'!$A:$F,6)&gt;24*3,1,IF(VLOOKUP($A35,'Outbreak dataset'!$A:$F,6)="",1,0))</f>
        <v>0</v>
      </c>
      <c r="E35" s="74">
        <f>IF(VLOOKUP($A35,'Outbreak dataset'!$A:$F,6)&gt;24*4,1,IF(VLOOKUP($A35,'Outbreak dataset'!$A:$F,6)="",1,0))</f>
        <v>0</v>
      </c>
      <c r="F35" s="76">
        <f>IF(VLOOKUP($A35,'Outbreak dataset'!$A:$F,6)&gt;24*5,1,IF(VLOOKUP($A35,'Outbreak dataset'!$A:$F,6)="",1,0))</f>
        <v>0</v>
      </c>
      <c r="G35" s="3">
        <f>IF(VLOOKUP($A35,'Outbreak dataset'!$A:$L,12)&gt;24*(1-1), IF(VLOOKUP($A35,'Outbreak dataset'!$A:$L,6)&lt;24*(1),1,0),  IF(VLOOKUP($A35,'Outbreak dataset'!$A:$L,6)="",0,0))</f>
        <v>0</v>
      </c>
      <c r="H35" s="74">
        <f>IF(VLOOKUP($A35,'Outbreak dataset'!$A:$L,12)&gt;24*(2-1), IF(VLOOKUP($A35,'Outbreak dataset'!$A:$L,6)&lt;24*(2),1,0),  IF(VLOOKUP($A35,'Outbreak dataset'!$A:$L,6)="",0,0))</f>
        <v>1</v>
      </c>
      <c r="I35" s="74">
        <f>IF(VLOOKUP($A35,'Outbreak dataset'!$A:$L,12)&gt;24*(3-1), IF(VLOOKUP($A35,'Outbreak dataset'!$A:$L,6)&lt;24*(3),1,0),  IF(VLOOKUP($A35,'Outbreak dataset'!$A:$L,6)="",0,0))</f>
        <v>1</v>
      </c>
      <c r="J35" s="74">
        <f>IF(VLOOKUP($A35,'Outbreak dataset'!$A:$L,12)&gt;24*(4-1), IF(VLOOKUP($A35,'Outbreak dataset'!$A:$L,6)&lt;24*(4),1,0),  IF(VLOOKUP($A35,'Outbreak dataset'!$A:$L,6)="",0,0))</f>
        <v>1</v>
      </c>
      <c r="K35" s="103">
        <f>IF(VLOOKUP($A35,'Outbreak dataset'!$A:$L,12)&gt;24*(5-1), IF(VLOOKUP($A35,'Outbreak dataset'!$A:$L,6)&lt;24*(5),1,0),  IF(VLOOKUP($A35,'Outbreak dataset'!$A:$L,6)="",0,0))</f>
        <v>0</v>
      </c>
      <c r="L35" s="104">
        <f>IF(VLOOKUP($A35,'Outbreak dataset'!$A:$L,12)&lt;24*(1-1), IF(VLOOKUP($A35,'Outbreak dataset'!$A:$L,6)="",0,1),0)</f>
        <v>0</v>
      </c>
      <c r="M35" s="75">
        <f>IF(VLOOKUP($A35,'Outbreak dataset'!$A:$L,12)&lt;24*(2-1), IF(VLOOKUP($A35,'Outbreak dataset'!$A:$L,6)="",0,1),0)</f>
        <v>0</v>
      </c>
      <c r="N35" s="75">
        <f>IF(VLOOKUP($A35,'Outbreak dataset'!$A:$L,12)&lt;24*(3-1), IF(VLOOKUP($A35,'Outbreak dataset'!$A:$L,6)="",0,1),0)</f>
        <v>0</v>
      </c>
      <c r="O35" s="75">
        <f>IF(VLOOKUP($A35,'Outbreak dataset'!$A:$L,12)&lt;24*(4-1), IF(VLOOKUP($A35,'Outbreak dataset'!$A:$L,6)="",0,1),0)</f>
        <v>0</v>
      </c>
      <c r="P35" s="77">
        <f>IF(VLOOKUP($A35,'Outbreak dataset'!$A:$L,12)&lt;24*(5-1), IF(VLOOKUP($A35,'Outbreak dataset'!$A:$L,6)="",0,1),0)</f>
        <v>1</v>
      </c>
    </row>
    <row r="36" spans="1:16">
      <c r="A36" s="63">
        <v>34</v>
      </c>
      <c r="B36" s="74">
        <f>IF(VLOOKUP($A36,'Outbreak dataset'!$A:$F,6)&gt;24*1,1,IF(VLOOKUP($A36,'Outbreak dataset'!$A:$F,6)="",1,0))</f>
        <v>1</v>
      </c>
      <c r="C36" s="74">
        <f>IF(VLOOKUP($A36,'Outbreak dataset'!$A:$F,6)&gt;24*2,1,IF(VLOOKUP($A36,'Outbreak dataset'!$A:$F,6)="",1,0))</f>
        <v>0</v>
      </c>
      <c r="D36" s="74">
        <f>IF(VLOOKUP($A36,'Outbreak dataset'!$A:$F,6)&gt;24*3,1,IF(VLOOKUP($A36,'Outbreak dataset'!$A:$F,6)="",1,0))</f>
        <v>0</v>
      </c>
      <c r="E36" s="74">
        <f>IF(VLOOKUP($A36,'Outbreak dataset'!$A:$F,6)&gt;24*4,1,IF(VLOOKUP($A36,'Outbreak dataset'!$A:$F,6)="",1,0))</f>
        <v>0</v>
      </c>
      <c r="F36" s="76">
        <f>IF(VLOOKUP($A36,'Outbreak dataset'!$A:$F,6)&gt;24*5,1,IF(VLOOKUP($A36,'Outbreak dataset'!$A:$F,6)="",1,0))</f>
        <v>0</v>
      </c>
      <c r="G36" s="3">
        <f>IF(VLOOKUP($A36,'Outbreak dataset'!$A:$L,12)&gt;24*(1-1), IF(VLOOKUP($A36,'Outbreak dataset'!$A:$L,6)&lt;24*(1),1,0),  IF(VLOOKUP($A36,'Outbreak dataset'!$A:$L,6)="",0,0))</f>
        <v>0</v>
      </c>
      <c r="H36" s="74">
        <f>IF(VLOOKUP($A36,'Outbreak dataset'!$A:$L,12)&gt;24*(2-1), IF(VLOOKUP($A36,'Outbreak dataset'!$A:$L,6)&lt;24*(2),1,0),  IF(VLOOKUP($A36,'Outbreak dataset'!$A:$L,6)="",0,0))</f>
        <v>1</v>
      </c>
      <c r="I36" s="74">
        <f>IF(VLOOKUP($A36,'Outbreak dataset'!$A:$L,12)&gt;24*(3-1), IF(VLOOKUP($A36,'Outbreak dataset'!$A:$L,6)&lt;24*(3),1,0),  IF(VLOOKUP($A36,'Outbreak dataset'!$A:$L,6)="",0,0))</f>
        <v>0</v>
      </c>
      <c r="J36" s="74">
        <f>IF(VLOOKUP($A36,'Outbreak dataset'!$A:$L,12)&gt;24*(4-1), IF(VLOOKUP($A36,'Outbreak dataset'!$A:$L,6)&lt;24*(4),1,0),  IF(VLOOKUP($A36,'Outbreak dataset'!$A:$L,6)="",0,0))</f>
        <v>0</v>
      </c>
      <c r="K36" s="103">
        <f>IF(VLOOKUP($A36,'Outbreak dataset'!$A:$L,12)&gt;24*(5-1), IF(VLOOKUP($A36,'Outbreak dataset'!$A:$L,6)&lt;24*(5),1,0),  IF(VLOOKUP($A36,'Outbreak dataset'!$A:$L,6)="",0,0))</f>
        <v>0</v>
      </c>
      <c r="L36" s="104">
        <f>IF(VLOOKUP($A36,'Outbreak dataset'!$A:$L,12)&lt;24*(1-1), IF(VLOOKUP($A36,'Outbreak dataset'!$A:$L,6)="",0,1),0)</f>
        <v>0</v>
      </c>
      <c r="M36" s="75">
        <f>IF(VLOOKUP($A36,'Outbreak dataset'!$A:$L,12)&lt;24*(2-1), IF(VLOOKUP($A36,'Outbreak dataset'!$A:$L,6)="",0,1),0)</f>
        <v>0</v>
      </c>
      <c r="N36" s="75">
        <f>IF(VLOOKUP($A36,'Outbreak dataset'!$A:$L,12)&lt;24*(3-1), IF(VLOOKUP($A36,'Outbreak dataset'!$A:$L,6)="",0,1),0)</f>
        <v>1</v>
      </c>
      <c r="O36" s="75">
        <f>IF(VLOOKUP($A36,'Outbreak dataset'!$A:$L,12)&lt;24*(4-1), IF(VLOOKUP($A36,'Outbreak dataset'!$A:$L,6)="",0,1),0)</f>
        <v>1</v>
      </c>
      <c r="P36" s="77">
        <f>IF(VLOOKUP($A36,'Outbreak dataset'!$A:$L,12)&lt;24*(5-1), IF(VLOOKUP($A36,'Outbreak dataset'!$A:$L,6)="",0,1),0)</f>
        <v>1</v>
      </c>
    </row>
    <row r="37" spans="1:16">
      <c r="A37" s="63">
        <v>35</v>
      </c>
      <c r="B37" s="74">
        <f>IF(VLOOKUP($A37,'Outbreak dataset'!$A:$F,6)&gt;24*1,1,IF(VLOOKUP($A37,'Outbreak dataset'!$A:$F,6)="",1,0))</f>
        <v>1</v>
      </c>
      <c r="C37" s="74">
        <f>IF(VLOOKUP($A37,'Outbreak dataset'!$A:$F,6)&gt;24*2,1,IF(VLOOKUP($A37,'Outbreak dataset'!$A:$F,6)="",1,0))</f>
        <v>0</v>
      </c>
      <c r="D37" s="74">
        <f>IF(VLOOKUP($A37,'Outbreak dataset'!$A:$F,6)&gt;24*3,1,IF(VLOOKUP($A37,'Outbreak dataset'!$A:$F,6)="",1,0))</f>
        <v>0</v>
      </c>
      <c r="E37" s="74">
        <f>IF(VLOOKUP($A37,'Outbreak dataset'!$A:$F,6)&gt;24*4,1,IF(VLOOKUP($A37,'Outbreak dataset'!$A:$F,6)="",1,0))</f>
        <v>0</v>
      </c>
      <c r="F37" s="76">
        <f>IF(VLOOKUP($A37,'Outbreak dataset'!$A:$F,6)&gt;24*5,1,IF(VLOOKUP($A37,'Outbreak dataset'!$A:$F,6)="",1,0))</f>
        <v>0</v>
      </c>
      <c r="G37" s="3">
        <f>IF(VLOOKUP($A37,'Outbreak dataset'!$A:$L,12)&gt;24*(1-1), IF(VLOOKUP($A37,'Outbreak dataset'!$A:$L,6)&lt;24*(1),1,0),  IF(VLOOKUP($A37,'Outbreak dataset'!$A:$L,6)="",0,0))</f>
        <v>0</v>
      </c>
      <c r="H37" s="74">
        <f>IF(VLOOKUP($A37,'Outbreak dataset'!$A:$L,12)&gt;24*(2-1), IF(VLOOKUP($A37,'Outbreak dataset'!$A:$L,6)&lt;24*(2),1,0),  IF(VLOOKUP($A37,'Outbreak dataset'!$A:$L,6)="",0,0))</f>
        <v>1</v>
      </c>
      <c r="I37" s="74">
        <f>IF(VLOOKUP($A37,'Outbreak dataset'!$A:$L,12)&gt;24*(3-1), IF(VLOOKUP($A37,'Outbreak dataset'!$A:$L,6)&lt;24*(3),1,0),  IF(VLOOKUP($A37,'Outbreak dataset'!$A:$L,6)="",0,0))</f>
        <v>0</v>
      </c>
      <c r="J37" s="74">
        <f>IF(VLOOKUP($A37,'Outbreak dataset'!$A:$L,12)&gt;24*(4-1), IF(VLOOKUP($A37,'Outbreak dataset'!$A:$L,6)&lt;24*(4),1,0),  IF(VLOOKUP($A37,'Outbreak dataset'!$A:$L,6)="",0,0))</f>
        <v>0</v>
      </c>
      <c r="K37" s="103">
        <f>IF(VLOOKUP($A37,'Outbreak dataset'!$A:$L,12)&gt;24*(5-1), IF(VLOOKUP($A37,'Outbreak dataset'!$A:$L,6)&lt;24*(5),1,0),  IF(VLOOKUP($A37,'Outbreak dataset'!$A:$L,6)="",0,0))</f>
        <v>0</v>
      </c>
      <c r="L37" s="104">
        <f>IF(VLOOKUP($A37,'Outbreak dataset'!$A:$L,12)&lt;24*(1-1), IF(VLOOKUP($A37,'Outbreak dataset'!$A:$L,6)="",0,1),0)</f>
        <v>0</v>
      </c>
      <c r="M37" s="75">
        <f>IF(VLOOKUP($A37,'Outbreak dataset'!$A:$L,12)&lt;24*(2-1), IF(VLOOKUP($A37,'Outbreak dataset'!$A:$L,6)="",0,1),0)</f>
        <v>0</v>
      </c>
      <c r="N37" s="75">
        <f>IF(VLOOKUP($A37,'Outbreak dataset'!$A:$L,12)&lt;24*(3-1), IF(VLOOKUP($A37,'Outbreak dataset'!$A:$L,6)="",0,1),0)</f>
        <v>1</v>
      </c>
      <c r="O37" s="75">
        <f>IF(VLOOKUP($A37,'Outbreak dataset'!$A:$L,12)&lt;24*(4-1), IF(VLOOKUP($A37,'Outbreak dataset'!$A:$L,6)="",0,1),0)</f>
        <v>1</v>
      </c>
      <c r="P37" s="77">
        <f>IF(VLOOKUP($A37,'Outbreak dataset'!$A:$L,12)&lt;24*(5-1), IF(VLOOKUP($A37,'Outbreak dataset'!$A:$L,6)="",0,1),0)</f>
        <v>1</v>
      </c>
    </row>
    <row r="38" spans="1:16">
      <c r="A38" s="63">
        <v>36</v>
      </c>
      <c r="B38" s="74">
        <f>IF(VLOOKUP($A38,'Outbreak dataset'!$A:$F,6)&gt;24*1,1,IF(VLOOKUP($A38,'Outbreak dataset'!$A:$F,6)="",1,0))</f>
        <v>1</v>
      </c>
      <c r="C38" s="74">
        <f>IF(VLOOKUP($A38,'Outbreak dataset'!$A:$F,6)&gt;24*2,1,IF(VLOOKUP($A38,'Outbreak dataset'!$A:$F,6)="",1,0))</f>
        <v>0</v>
      </c>
      <c r="D38" s="74">
        <f>IF(VLOOKUP($A38,'Outbreak dataset'!$A:$F,6)&gt;24*3,1,IF(VLOOKUP($A38,'Outbreak dataset'!$A:$F,6)="",1,0))</f>
        <v>0</v>
      </c>
      <c r="E38" s="74">
        <f>IF(VLOOKUP($A38,'Outbreak dataset'!$A:$F,6)&gt;24*4,1,IF(VLOOKUP($A38,'Outbreak dataset'!$A:$F,6)="",1,0))</f>
        <v>0</v>
      </c>
      <c r="F38" s="76">
        <f>IF(VLOOKUP($A38,'Outbreak dataset'!$A:$F,6)&gt;24*5,1,IF(VLOOKUP($A38,'Outbreak dataset'!$A:$F,6)="",1,0))</f>
        <v>0</v>
      </c>
      <c r="G38" s="3">
        <f>IF(VLOOKUP($A38,'Outbreak dataset'!$A:$L,12)&gt;24*(1-1), IF(VLOOKUP($A38,'Outbreak dataset'!$A:$L,6)&lt;24*(1),1,0),  IF(VLOOKUP($A38,'Outbreak dataset'!$A:$L,6)="",0,0))</f>
        <v>0</v>
      </c>
      <c r="H38" s="74">
        <f>IF(VLOOKUP($A38,'Outbreak dataset'!$A:$L,12)&gt;24*(2-1), IF(VLOOKUP($A38,'Outbreak dataset'!$A:$L,6)&lt;24*(2),1,0),  IF(VLOOKUP($A38,'Outbreak dataset'!$A:$L,6)="",0,0))</f>
        <v>1</v>
      </c>
      <c r="I38" s="74">
        <f>IF(VLOOKUP($A38,'Outbreak dataset'!$A:$L,12)&gt;24*(3-1), IF(VLOOKUP($A38,'Outbreak dataset'!$A:$L,6)&lt;24*(3),1,0),  IF(VLOOKUP($A38,'Outbreak dataset'!$A:$L,6)="",0,0))</f>
        <v>1</v>
      </c>
      <c r="J38" s="74">
        <f>IF(VLOOKUP($A38,'Outbreak dataset'!$A:$L,12)&gt;24*(4-1), IF(VLOOKUP($A38,'Outbreak dataset'!$A:$L,6)&lt;24*(4),1,0),  IF(VLOOKUP($A38,'Outbreak dataset'!$A:$L,6)="",0,0))</f>
        <v>1</v>
      </c>
      <c r="K38" s="103">
        <f>IF(VLOOKUP($A38,'Outbreak dataset'!$A:$L,12)&gt;24*(5-1), IF(VLOOKUP($A38,'Outbreak dataset'!$A:$L,6)&lt;24*(5),1,0),  IF(VLOOKUP($A38,'Outbreak dataset'!$A:$L,6)="",0,0))</f>
        <v>1</v>
      </c>
      <c r="L38" s="104">
        <f>IF(VLOOKUP($A38,'Outbreak dataset'!$A:$L,12)&lt;24*(1-1), IF(VLOOKUP($A38,'Outbreak dataset'!$A:$L,6)="",0,1),0)</f>
        <v>0</v>
      </c>
      <c r="M38" s="75">
        <f>IF(VLOOKUP($A38,'Outbreak dataset'!$A:$L,12)&lt;24*(2-1), IF(VLOOKUP($A38,'Outbreak dataset'!$A:$L,6)="",0,1),0)</f>
        <v>0</v>
      </c>
      <c r="N38" s="75">
        <f>IF(VLOOKUP($A38,'Outbreak dataset'!$A:$L,12)&lt;24*(3-1), IF(VLOOKUP($A38,'Outbreak dataset'!$A:$L,6)="",0,1),0)</f>
        <v>0</v>
      </c>
      <c r="O38" s="75">
        <f>IF(VLOOKUP($A38,'Outbreak dataset'!$A:$L,12)&lt;24*(4-1), IF(VLOOKUP($A38,'Outbreak dataset'!$A:$L,6)="",0,1),0)</f>
        <v>0</v>
      </c>
      <c r="P38" s="77">
        <f>IF(VLOOKUP($A38,'Outbreak dataset'!$A:$L,12)&lt;24*(5-1), IF(VLOOKUP($A38,'Outbreak dataset'!$A:$L,6)="",0,1),0)</f>
        <v>0</v>
      </c>
    </row>
    <row r="39" spans="1:16">
      <c r="A39" s="63">
        <v>37</v>
      </c>
      <c r="B39" s="74">
        <f>IF(VLOOKUP($A39,'Outbreak dataset'!$A:$F,6)&gt;24*1,1,IF(VLOOKUP($A39,'Outbreak dataset'!$A:$F,6)="",1,0))</f>
        <v>1</v>
      </c>
      <c r="C39" s="74">
        <f>IF(VLOOKUP($A39,'Outbreak dataset'!$A:$F,6)&gt;24*2,1,IF(VLOOKUP($A39,'Outbreak dataset'!$A:$F,6)="",1,0))</f>
        <v>0</v>
      </c>
      <c r="D39" s="74">
        <f>IF(VLOOKUP($A39,'Outbreak dataset'!$A:$F,6)&gt;24*3,1,IF(VLOOKUP($A39,'Outbreak dataset'!$A:$F,6)="",1,0))</f>
        <v>0</v>
      </c>
      <c r="E39" s="74">
        <f>IF(VLOOKUP($A39,'Outbreak dataset'!$A:$F,6)&gt;24*4,1,IF(VLOOKUP($A39,'Outbreak dataset'!$A:$F,6)="",1,0))</f>
        <v>0</v>
      </c>
      <c r="F39" s="76">
        <f>IF(VLOOKUP($A39,'Outbreak dataset'!$A:$F,6)&gt;24*5,1,IF(VLOOKUP($A39,'Outbreak dataset'!$A:$F,6)="",1,0))</f>
        <v>0</v>
      </c>
      <c r="G39" s="3">
        <f>IF(VLOOKUP($A39,'Outbreak dataset'!$A:$L,12)&gt;24*(1-1), IF(VLOOKUP($A39,'Outbreak dataset'!$A:$L,6)&lt;24*(1),1,0),  IF(VLOOKUP($A39,'Outbreak dataset'!$A:$L,6)="",0,0))</f>
        <v>0</v>
      </c>
      <c r="H39" s="74">
        <f>IF(VLOOKUP($A39,'Outbreak dataset'!$A:$L,12)&gt;24*(2-1), IF(VLOOKUP($A39,'Outbreak dataset'!$A:$L,6)&lt;24*(2),1,0),  IF(VLOOKUP($A39,'Outbreak dataset'!$A:$L,6)="",0,0))</f>
        <v>1</v>
      </c>
      <c r="I39" s="74">
        <f>IF(VLOOKUP($A39,'Outbreak dataset'!$A:$L,12)&gt;24*(3-1), IF(VLOOKUP($A39,'Outbreak dataset'!$A:$L,6)&lt;24*(3),1,0),  IF(VLOOKUP($A39,'Outbreak dataset'!$A:$L,6)="",0,0))</f>
        <v>1</v>
      </c>
      <c r="J39" s="74">
        <f>IF(VLOOKUP($A39,'Outbreak dataset'!$A:$L,12)&gt;24*(4-1), IF(VLOOKUP($A39,'Outbreak dataset'!$A:$L,6)&lt;24*(4),1,0),  IF(VLOOKUP($A39,'Outbreak dataset'!$A:$L,6)="",0,0))</f>
        <v>1</v>
      </c>
      <c r="K39" s="103">
        <f>IF(VLOOKUP($A39,'Outbreak dataset'!$A:$L,12)&gt;24*(5-1), IF(VLOOKUP($A39,'Outbreak dataset'!$A:$L,6)&lt;24*(5),1,0),  IF(VLOOKUP($A39,'Outbreak dataset'!$A:$L,6)="",0,0))</f>
        <v>1</v>
      </c>
      <c r="L39" s="104">
        <f>IF(VLOOKUP($A39,'Outbreak dataset'!$A:$L,12)&lt;24*(1-1), IF(VLOOKUP($A39,'Outbreak dataset'!$A:$L,6)="",0,1),0)</f>
        <v>0</v>
      </c>
      <c r="M39" s="75">
        <f>IF(VLOOKUP($A39,'Outbreak dataset'!$A:$L,12)&lt;24*(2-1), IF(VLOOKUP($A39,'Outbreak dataset'!$A:$L,6)="",0,1),0)</f>
        <v>0</v>
      </c>
      <c r="N39" s="75">
        <f>IF(VLOOKUP($A39,'Outbreak dataset'!$A:$L,12)&lt;24*(3-1), IF(VLOOKUP($A39,'Outbreak dataset'!$A:$L,6)="",0,1),0)</f>
        <v>0</v>
      </c>
      <c r="O39" s="75">
        <f>IF(VLOOKUP($A39,'Outbreak dataset'!$A:$L,12)&lt;24*(4-1), IF(VLOOKUP($A39,'Outbreak dataset'!$A:$L,6)="",0,1),0)</f>
        <v>0</v>
      </c>
      <c r="P39" s="77">
        <f>IF(VLOOKUP($A39,'Outbreak dataset'!$A:$L,12)&lt;24*(5-1), IF(VLOOKUP($A39,'Outbreak dataset'!$A:$L,6)="",0,1),0)</f>
        <v>0</v>
      </c>
    </row>
    <row r="40" spans="1:16">
      <c r="A40" s="63">
        <v>38</v>
      </c>
      <c r="B40" s="74">
        <f>IF(VLOOKUP($A40,'Outbreak dataset'!$A:$F,6)&gt;24*1,1,IF(VLOOKUP($A40,'Outbreak dataset'!$A:$F,6)="",1,0))</f>
        <v>1</v>
      </c>
      <c r="C40" s="74">
        <f>IF(VLOOKUP($A40,'Outbreak dataset'!$A:$F,6)&gt;24*2,1,IF(VLOOKUP($A40,'Outbreak dataset'!$A:$F,6)="",1,0))</f>
        <v>0</v>
      </c>
      <c r="D40" s="74">
        <f>IF(VLOOKUP($A40,'Outbreak dataset'!$A:$F,6)&gt;24*3,1,IF(VLOOKUP($A40,'Outbreak dataset'!$A:$F,6)="",1,0))</f>
        <v>0</v>
      </c>
      <c r="E40" s="74">
        <f>IF(VLOOKUP($A40,'Outbreak dataset'!$A:$F,6)&gt;24*4,1,IF(VLOOKUP($A40,'Outbreak dataset'!$A:$F,6)="",1,0))</f>
        <v>0</v>
      </c>
      <c r="F40" s="76">
        <f>IF(VLOOKUP($A40,'Outbreak dataset'!$A:$F,6)&gt;24*5,1,IF(VLOOKUP($A40,'Outbreak dataset'!$A:$F,6)="",1,0))</f>
        <v>0</v>
      </c>
      <c r="G40" s="3">
        <f>IF(VLOOKUP($A40,'Outbreak dataset'!$A:$L,12)&gt;24*(1-1), IF(VLOOKUP($A40,'Outbreak dataset'!$A:$L,6)&lt;24*(1),1,0),  IF(VLOOKUP($A40,'Outbreak dataset'!$A:$L,6)="",0,0))</f>
        <v>0</v>
      </c>
      <c r="H40" s="74">
        <f>IF(VLOOKUP($A40,'Outbreak dataset'!$A:$L,12)&gt;24*(2-1), IF(VLOOKUP($A40,'Outbreak dataset'!$A:$L,6)&lt;24*(2),1,0),  IF(VLOOKUP($A40,'Outbreak dataset'!$A:$L,6)="",0,0))</f>
        <v>1</v>
      </c>
      <c r="I40" s="74">
        <f>IF(VLOOKUP($A40,'Outbreak dataset'!$A:$L,12)&gt;24*(3-1), IF(VLOOKUP($A40,'Outbreak dataset'!$A:$L,6)&lt;24*(3),1,0),  IF(VLOOKUP($A40,'Outbreak dataset'!$A:$L,6)="",0,0))</f>
        <v>0</v>
      </c>
      <c r="J40" s="74">
        <f>IF(VLOOKUP($A40,'Outbreak dataset'!$A:$L,12)&gt;24*(4-1), IF(VLOOKUP($A40,'Outbreak dataset'!$A:$L,6)&lt;24*(4),1,0),  IF(VLOOKUP($A40,'Outbreak dataset'!$A:$L,6)="",0,0))</f>
        <v>0</v>
      </c>
      <c r="K40" s="103">
        <f>IF(VLOOKUP($A40,'Outbreak dataset'!$A:$L,12)&gt;24*(5-1), IF(VLOOKUP($A40,'Outbreak dataset'!$A:$L,6)&lt;24*(5),1,0),  IF(VLOOKUP($A40,'Outbreak dataset'!$A:$L,6)="",0,0))</f>
        <v>0</v>
      </c>
      <c r="L40" s="104">
        <f>IF(VLOOKUP($A40,'Outbreak dataset'!$A:$L,12)&lt;24*(1-1), IF(VLOOKUP($A40,'Outbreak dataset'!$A:$L,6)="",0,1),0)</f>
        <v>0</v>
      </c>
      <c r="M40" s="75">
        <f>IF(VLOOKUP($A40,'Outbreak dataset'!$A:$L,12)&lt;24*(2-1), IF(VLOOKUP($A40,'Outbreak dataset'!$A:$L,6)="",0,1),0)</f>
        <v>0</v>
      </c>
      <c r="N40" s="75">
        <f>IF(VLOOKUP($A40,'Outbreak dataset'!$A:$L,12)&lt;24*(3-1), IF(VLOOKUP($A40,'Outbreak dataset'!$A:$L,6)="",0,1),0)</f>
        <v>1</v>
      </c>
      <c r="O40" s="75">
        <f>IF(VLOOKUP($A40,'Outbreak dataset'!$A:$L,12)&lt;24*(4-1), IF(VLOOKUP($A40,'Outbreak dataset'!$A:$L,6)="",0,1),0)</f>
        <v>1</v>
      </c>
      <c r="P40" s="77">
        <f>IF(VLOOKUP($A40,'Outbreak dataset'!$A:$L,12)&lt;24*(5-1), IF(VLOOKUP($A40,'Outbreak dataset'!$A:$L,6)="",0,1),0)</f>
        <v>1</v>
      </c>
    </row>
    <row r="41" spans="1:16">
      <c r="A41" s="63">
        <v>39</v>
      </c>
      <c r="B41" s="74">
        <f>IF(VLOOKUP($A41,'Outbreak dataset'!$A:$F,6)&gt;24*1,1,IF(VLOOKUP($A41,'Outbreak dataset'!$A:$F,6)="",1,0))</f>
        <v>1</v>
      </c>
      <c r="C41" s="74">
        <f>IF(VLOOKUP($A41,'Outbreak dataset'!$A:$F,6)&gt;24*2,1,IF(VLOOKUP($A41,'Outbreak dataset'!$A:$F,6)="",1,0))</f>
        <v>0</v>
      </c>
      <c r="D41" s="74">
        <f>IF(VLOOKUP($A41,'Outbreak dataset'!$A:$F,6)&gt;24*3,1,IF(VLOOKUP($A41,'Outbreak dataset'!$A:$F,6)="",1,0))</f>
        <v>0</v>
      </c>
      <c r="E41" s="74">
        <f>IF(VLOOKUP($A41,'Outbreak dataset'!$A:$F,6)&gt;24*4,1,IF(VLOOKUP($A41,'Outbreak dataset'!$A:$F,6)="",1,0))</f>
        <v>0</v>
      </c>
      <c r="F41" s="76">
        <f>IF(VLOOKUP($A41,'Outbreak dataset'!$A:$F,6)&gt;24*5,1,IF(VLOOKUP($A41,'Outbreak dataset'!$A:$F,6)="",1,0))</f>
        <v>0</v>
      </c>
      <c r="G41" s="3">
        <f>IF(VLOOKUP($A41,'Outbreak dataset'!$A:$L,12)&gt;24*(1-1), IF(VLOOKUP($A41,'Outbreak dataset'!$A:$L,6)&lt;24*(1),1,0),  IF(VLOOKUP($A41,'Outbreak dataset'!$A:$L,6)="",0,0))</f>
        <v>0</v>
      </c>
      <c r="H41" s="74">
        <f>IF(VLOOKUP($A41,'Outbreak dataset'!$A:$L,12)&gt;24*(2-1), IF(VLOOKUP($A41,'Outbreak dataset'!$A:$L,6)&lt;24*(2),1,0),  IF(VLOOKUP($A41,'Outbreak dataset'!$A:$L,6)="",0,0))</f>
        <v>1</v>
      </c>
      <c r="I41" s="74">
        <f>IF(VLOOKUP($A41,'Outbreak dataset'!$A:$L,12)&gt;24*(3-1), IF(VLOOKUP($A41,'Outbreak dataset'!$A:$L,6)&lt;24*(3),1,0),  IF(VLOOKUP($A41,'Outbreak dataset'!$A:$L,6)="",0,0))</f>
        <v>1</v>
      </c>
      <c r="J41" s="74">
        <f>IF(VLOOKUP($A41,'Outbreak dataset'!$A:$L,12)&gt;24*(4-1), IF(VLOOKUP($A41,'Outbreak dataset'!$A:$L,6)&lt;24*(4),1,0),  IF(VLOOKUP($A41,'Outbreak dataset'!$A:$L,6)="",0,0))</f>
        <v>1</v>
      </c>
      <c r="K41" s="103">
        <f>IF(VLOOKUP($A41,'Outbreak dataset'!$A:$L,12)&gt;24*(5-1), IF(VLOOKUP($A41,'Outbreak dataset'!$A:$L,6)&lt;24*(5),1,0),  IF(VLOOKUP($A41,'Outbreak dataset'!$A:$L,6)="",0,0))</f>
        <v>1</v>
      </c>
      <c r="L41" s="104">
        <f>IF(VLOOKUP($A41,'Outbreak dataset'!$A:$L,12)&lt;24*(1-1), IF(VLOOKUP($A41,'Outbreak dataset'!$A:$L,6)="",0,1),0)</f>
        <v>0</v>
      </c>
      <c r="M41" s="75">
        <f>IF(VLOOKUP($A41,'Outbreak dataset'!$A:$L,12)&lt;24*(2-1), IF(VLOOKUP($A41,'Outbreak dataset'!$A:$L,6)="",0,1),0)</f>
        <v>0</v>
      </c>
      <c r="N41" s="75">
        <f>IF(VLOOKUP($A41,'Outbreak dataset'!$A:$L,12)&lt;24*(3-1), IF(VLOOKUP($A41,'Outbreak dataset'!$A:$L,6)="",0,1),0)</f>
        <v>0</v>
      </c>
      <c r="O41" s="75">
        <f>IF(VLOOKUP($A41,'Outbreak dataset'!$A:$L,12)&lt;24*(4-1), IF(VLOOKUP($A41,'Outbreak dataset'!$A:$L,6)="",0,1),0)</f>
        <v>0</v>
      </c>
      <c r="P41" s="77">
        <f>IF(VLOOKUP($A41,'Outbreak dataset'!$A:$L,12)&lt;24*(5-1), IF(VLOOKUP($A41,'Outbreak dataset'!$A:$L,6)="",0,1),0)</f>
        <v>0</v>
      </c>
    </row>
    <row r="42" spans="1:16">
      <c r="A42" s="63">
        <v>40</v>
      </c>
      <c r="B42" s="74">
        <f>IF(VLOOKUP($A42,'Outbreak dataset'!$A:$F,6)&gt;24*1,1,IF(VLOOKUP($A42,'Outbreak dataset'!$A:$F,6)="",1,0))</f>
        <v>1</v>
      </c>
      <c r="C42" s="74">
        <f>IF(VLOOKUP($A42,'Outbreak dataset'!$A:$F,6)&gt;24*2,1,IF(VLOOKUP($A42,'Outbreak dataset'!$A:$F,6)="",1,0))</f>
        <v>0</v>
      </c>
      <c r="D42" s="74">
        <f>IF(VLOOKUP($A42,'Outbreak dataset'!$A:$F,6)&gt;24*3,1,IF(VLOOKUP($A42,'Outbreak dataset'!$A:$F,6)="",1,0))</f>
        <v>0</v>
      </c>
      <c r="E42" s="74">
        <f>IF(VLOOKUP($A42,'Outbreak dataset'!$A:$F,6)&gt;24*4,1,IF(VLOOKUP($A42,'Outbreak dataset'!$A:$F,6)="",1,0))</f>
        <v>0</v>
      </c>
      <c r="F42" s="76">
        <f>IF(VLOOKUP($A42,'Outbreak dataset'!$A:$F,6)&gt;24*5,1,IF(VLOOKUP($A42,'Outbreak dataset'!$A:$F,6)="",1,0))</f>
        <v>0</v>
      </c>
      <c r="G42" s="3">
        <f>IF(VLOOKUP($A42,'Outbreak dataset'!$A:$L,12)&gt;24*(1-1), IF(VLOOKUP($A42,'Outbreak dataset'!$A:$L,6)&lt;24*(1),1,0),  IF(VLOOKUP($A42,'Outbreak dataset'!$A:$L,6)="",0,0))</f>
        <v>0</v>
      </c>
      <c r="H42" s="74">
        <f>IF(VLOOKUP($A42,'Outbreak dataset'!$A:$L,12)&gt;24*(2-1), IF(VLOOKUP($A42,'Outbreak dataset'!$A:$L,6)&lt;24*(2),1,0),  IF(VLOOKUP($A42,'Outbreak dataset'!$A:$L,6)="",0,0))</f>
        <v>1</v>
      </c>
      <c r="I42" s="74">
        <f>IF(VLOOKUP($A42,'Outbreak dataset'!$A:$L,12)&gt;24*(3-1), IF(VLOOKUP($A42,'Outbreak dataset'!$A:$L,6)&lt;24*(3),1,0),  IF(VLOOKUP($A42,'Outbreak dataset'!$A:$L,6)="",0,0))</f>
        <v>0</v>
      </c>
      <c r="J42" s="74">
        <f>IF(VLOOKUP($A42,'Outbreak dataset'!$A:$L,12)&gt;24*(4-1), IF(VLOOKUP($A42,'Outbreak dataset'!$A:$L,6)&lt;24*(4),1,0),  IF(VLOOKUP($A42,'Outbreak dataset'!$A:$L,6)="",0,0))</f>
        <v>0</v>
      </c>
      <c r="K42" s="103">
        <f>IF(VLOOKUP($A42,'Outbreak dataset'!$A:$L,12)&gt;24*(5-1), IF(VLOOKUP($A42,'Outbreak dataset'!$A:$L,6)&lt;24*(5),1,0),  IF(VLOOKUP($A42,'Outbreak dataset'!$A:$L,6)="",0,0))</f>
        <v>0</v>
      </c>
      <c r="L42" s="104">
        <f>IF(VLOOKUP($A42,'Outbreak dataset'!$A:$L,12)&lt;24*(1-1), IF(VLOOKUP($A42,'Outbreak dataset'!$A:$L,6)="",0,1),0)</f>
        <v>0</v>
      </c>
      <c r="M42" s="75">
        <f>IF(VLOOKUP($A42,'Outbreak dataset'!$A:$L,12)&lt;24*(2-1), IF(VLOOKUP($A42,'Outbreak dataset'!$A:$L,6)="",0,1),0)</f>
        <v>0</v>
      </c>
      <c r="N42" s="75">
        <f>IF(VLOOKUP($A42,'Outbreak dataset'!$A:$L,12)&lt;24*(3-1), IF(VLOOKUP($A42,'Outbreak dataset'!$A:$L,6)="",0,1),0)</f>
        <v>1</v>
      </c>
      <c r="O42" s="75">
        <f>IF(VLOOKUP($A42,'Outbreak dataset'!$A:$L,12)&lt;24*(4-1), IF(VLOOKUP($A42,'Outbreak dataset'!$A:$L,6)="",0,1),0)</f>
        <v>1</v>
      </c>
      <c r="P42" s="77">
        <f>IF(VLOOKUP($A42,'Outbreak dataset'!$A:$L,12)&lt;24*(5-1), IF(VLOOKUP($A42,'Outbreak dataset'!$A:$L,6)="",0,1),0)</f>
        <v>1</v>
      </c>
    </row>
    <row r="43" spans="1:16">
      <c r="A43" s="63">
        <v>41</v>
      </c>
      <c r="B43" s="74">
        <f>IF(VLOOKUP($A43,'Outbreak dataset'!$A:$F,6)&gt;24*1,1,IF(VLOOKUP($A43,'Outbreak dataset'!$A:$F,6)="",1,0))</f>
        <v>1</v>
      </c>
      <c r="C43" s="74">
        <f>IF(VLOOKUP($A43,'Outbreak dataset'!$A:$F,6)&gt;24*2,1,IF(VLOOKUP($A43,'Outbreak dataset'!$A:$F,6)="",1,0))</f>
        <v>0</v>
      </c>
      <c r="D43" s="74">
        <f>IF(VLOOKUP($A43,'Outbreak dataset'!$A:$F,6)&gt;24*3,1,IF(VLOOKUP($A43,'Outbreak dataset'!$A:$F,6)="",1,0))</f>
        <v>0</v>
      </c>
      <c r="E43" s="74">
        <f>IF(VLOOKUP($A43,'Outbreak dataset'!$A:$F,6)&gt;24*4,1,IF(VLOOKUP($A43,'Outbreak dataset'!$A:$F,6)="",1,0))</f>
        <v>0</v>
      </c>
      <c r="F43" s="76">
        <f>IF(VLOOKUP($A43,'Outbreak dataset'!$A:$F,6)&gt;24*5,1,IF(VLOOKUP($A43,'Outbreak dataset'!$A:$F,6)="",1,0))</f>
        <v>0</v>
      </c>
      <c r="G43" s="3">
        <f>IF(VLOOKUP($A43,'Outbreak dataset'!$A:$L,12)&gt;24*(1-1), IF(VLOOKUP($A43,'Outbreak dataset'!$A:$L,6)&lt;24*(1),1,0),  IF(VLOOKUP($A43,'Outbreak dataset'!$A:$L,6)="",0,0))</f>
        <v>0</v>
      </c>
      <c r="H43" s="74">
        <f>IF(VLOOKUP($A43,'Outbreak dataset'!$A:$L,12)&gt;24*(2-1), IF(VLOOKUP($A43,'Outbreak dataset'!$A:$L,6)&lt;24*(2),1,0),  IF(VLOOKUP($A43,'Outbreak dataset'!$A:$L,6)="",0,0))</f>
        <v>1</v>
      </c>
      <c r="I43" s="74">
        <f>IF(VLOOKUP($A43,'Outbreak dataset'!$A:$L,12)&gt;24*(3-1), IF(VLOOKUP($A43,'Outbreak dataset'!$A:$L,6)&lt;24*(3),1,0),  IF(VLOOKUP($A43,'Outbreak dataset'!$A:$L,6)="",0,0))</f>
        <v>1</v>
      </c>
      <c r="J43" s="74">
        <f>IF(VLOOKUP($A43,'Outbreak dataset'!$A:$L,12)&gt;24*(4-1), IF(VLOOKUP($A43,'Outbreak dataset'!$A:$L,6)&lt;24*(4),1,0),  IF(VLOOKUP($A43,'Outbreak dataset'!$A:$L,6)="",0,0))</f>
        <v>1</v>
      </c>
      <c r="K43" s="103">
        <f>IF(VLOOKUP($A43,'Outbreak dataset'!$A:$L,12)&gt;24*(5-1), IF(VLOOKUP($A43,'Outbreak dataset'!$A:$L,6)&lt;24*(5),1,0),  IF(VLOOKUP($A43,'Outbreak dataset'!$A:$L,6)="",0,0))</f>
        <v>1</v>
      </c>
      <c r="L43" s="104">
        <f>IF(VLOOKUP($A43,'Outbreak dataset'!$A:$L,12)&lt;24*(1-1), IF(VLOOKUP($A43,'Outbreak dataset'!$A:$L,6)="",0,1),0)</f>
        <v>0</v>
      </c>
      <c r="M43" s="75">
        <f>IF(VLOOKUP($A43,'Outbreak dataset'!$A:$L,12)&lt;24*(2-1), IF(VLOOKUP($A43,'Outbreak dataset'!$A:$L,6)="",0,1),0)</f>
        <v>0</v>
      </c>
      <c r="N43" s="75">
        <f>IF(VLOOKUP($A43,'Outbreak dataset'!$A:$L,12)&lt;24*(3-1), IF(VLOOKUP($A43,'Outbreak dataset'!$A:$L,6)="",0,1),0)</f>
        <v>0</v>
      </c>
      <c r="O43" s="75">
        <f>IF(VLOOKUP($A43,'Outbreak dataset'!$A:$L,12)&lt;24*(4-1), IF(VLOOKUP($A43,'Outbreak dataset'!$A:$L,6)="",0,1),0)</f>
        <v>0</v>
      </c>
      <c r="P43" s="77">
        <f>IF(VLOOKUP($A43,'Outbreak dataset'!$A:$L,12)&lt;24*(5-1), IF(VLOOKUP($A43,'Outbreak dataset'!$A:$L,6)="",0,1),0)</f>
        <v>0</v>
      </c>
    </row>
    <row r="44" spans="1:16">
      <c r="A44" s="63">
        <v>42</v>
      </c>
      <c r="B44" s="74">
        <f>IF(VLOOKUP($A44,'Outbreak dataset'!$A:$F,6)&gt;24*1,1,IF(VLOOKUP($A44,'Outbreak dataset'!$A:$F,6)="",1,0))</f>
        <v>1</v>
      </c>
      <c r="C44" s="74">
        <f>IF(VLOOKUP($A44,'Outbreak dataset'!$A:$F,6)&gt;24*2,1,IF(VLOOKUP($A44,'Outbreak dataset'!$A:$F,6)="",1,0))</f>
        <v>0</v>
      </c>
      <c r="D44" s="74">
        <f>IF(VLOOKUP($A44,'Outbreak dataset'!$A:$F,6)&gt;24*3,1,IF(VLOOKUP($A44,'Outbreak dataset'!$A:$F,6)="",1,0))</f>
        <v>0</v>
      </c>
      <c r="E44" s="74">
        <f>IF(VLOOKUP($A44,'Outbreak dataset'!$A:$F,6)&gt;24*4,1,IF(VLOOKUP($A44,'Outbreak dataset'!$A:$F,6)="",1,0))</f>
        <v>0</v>
      </c>
      <c r="F44" s="76">
        <f>IF(VLOOKUP($A44,'Outbreak dataset'!$A:$F,6)&gt;24*5,1,IF(VLOOKUP($A44,'Outbreak dataset'!$A:$F,6)="",1,0))</f>
        <v>0</v>
      </c>
      <c r="G44" s="3">
        <f>IF(VLOOKUP($A44,'Outbreak dataset'!$A:$L,12)&gt;24*(1-1), IF(VLOOKUP($A44,'Outbreak dataset'!$A:$L,6)&lt;24*(1),1,0),  IF(VLOOKUP($A44,'Outbreak dataset'!$A:$L,6)="",0,0))</f>
        <v>0</v>
      </c>
      <c r="H44" s="74">
        <f>IF(VLOOKUP($A44,'Outbreak dataset'!$A:$L,12)&gt;24*(2-1), IF(VLOOKUP($A44,'Outbreak dataset'!$A:$L,6)&lt;24*(2),1,0),  IF(VLOOKUP($A44,'Outbreak dataset'!$A:$L,6)="",0,0))</f>
        <v>1</v>
      </c>
      <c r="I44" s="74">
        <f>IF(VLOOKUP($A44,'Outbreak dataset'!$A:$L,12)&gt;24*(3-1), IF(VLOOKUP($A44,'Outbreak dataset'!$A:$L,6)&lt;24*(3),1,0),  IF(VLOOKUP($A44,'Outbreak dataset'!$A:$L,6)="",0,0))</f>
        <v>1</v>
      </c>
      <c r="J44" s="74">
        <f>IF(VLOOKUP($A44,'Outbreak dataset'!$A:$L,12)&gt;24*(4-1), IF(VLOOKUP($A44,'Outbreak dataset'!$A:$L,6)&lt;24*(4),1,0),  IF(VLOOKUP($A44,'Outbreak dataset'!$A:$L,6)="",0,0))</f>
        <v>1</v>
      </c>
      <c r="K44" s="103">
        <f>IF(VLOOKUP($A44,'Outbreak dataset'!$A:$L,12)&gt;24*(5-1), IF(VLOOKUP($A44,'Outbreak dataset'!$A:$L,6)&lt;24*(5),1,0),  IF(VLOOKUP($A44,'Outbreak dataset'!$A:$L,6)="",0,0))</f>
        <v>1</v>
      </c>
      <c r="L44" s="104">
        <f>IF(VLOOKUP($A44,'Outbreak dataset'!$A:$L,12)&lt;24*(1-1), IF(VLOOKUP($A44,'Outbreak dataset'!$A:$L,6)="",0,1),0)</f>
        <v>0</v>
      </c>
      <c r="M44" s="75">
        <f>IF(VLOOKUP($A44,'Outbreak dataset'!$A:$L,12)&lt;24*(2-1), IF(VLOOKUP($A44,'Outbreak dataset'!$A:$L,6)="",0,1),0)</f>
        <v>0</v>
      </c>
      <c r="N44" s="75">
        <f>IF(VLOOKUP($A44,'Outbreak dataset'!$A:$L,12)&lt;24*(3-1), IF(VLOOKUP($A44,'Outbreak dataset'!$A:$L,6)="",0,1),0)</f>
        <v>0</v>
      </c>
      <c r="O44" s="75">
        <f>IF(VLOOKUP($A44,'Outbreak dataset'!$A:$L,12)&lt;24*(4-1), IF(VLOOKUP($A44,'Outbreak dataset'!$A:$L,6)="",0,1),0)</f>
        <v>0</v>
      </c>
      <c r="P44" s="77">
        <f>IF(VLOOKUP($A44,'Outbreak dataset'!$A:$L,12)&lt;24*(5-1), IF(VLOOKUP($A44,'Outbreak dataset'!$A:$L,6)="",0,1),0)</f>
        <v>0</v>
      </c>
    </row>
    <row r="45" spans="1:16">
      <c r="A45" s="63">
        <v>43</v>
      </c>
      <c r="B45" s="74">
        <f>IF(VLOOKUP($A45,'Outbreak dataset'!$A:$F,6)&gt;24*1,1,IF(VLOOKUP($A45,'Outbreak dataset'!$A:$F,6)="",1,0))</f>
        <v>1</v>
      </c>
      <c r="C45" s="74">
        <f>IF(VLOOKUP($A45,'Outbreak dataset'!$A:$F,6)&gt;24*2,1,IF(VLOOKUP($A45,'Outbreak dataset'!$A:$F,6)="",1,0))</f>
        <v>0</v>
      </c>
      <c r="D45" s="74">
        <f>IF(VLOOKUP($A45,'Outbreak dataset'!$A:$F,6)&gt;24*3,1,IF(VLOOKUP($A45,'Outbreak dataset'!$A:$F,6)="",1,0))</f>
        <v>0</v>
      </c>
      <c r="E45" s="74">
        <f>IF(VLOOKUP($A45,'Outbreak dataset'!$A:$F,6)&gt;24*4,1,IF(VLOOKUP($A45,'Outbreak dataset'!$A:$F,6)="",1,0))</f>
        <v>0</v>
      </c>
      <c r="F45" s="76">
        <f>IF(VLOOKUP($A45,'Outbreak dataset'!$A:$F,6)&gt;24*5,1,IF(VLOOKUP($A45,'Outbreak dataset'!$A:$F,6)="",1,0))</f>
        <v>0</v>
      </c>
      <c r="G45" s="3">
        <f>IF(VLOOKUP($A45,'Outbreak dataset'!$A:$L,12)&gt;24*(1-1), IF(VLOOKUP($A45,'Outbreak dataset'!$A:$L,6)&lt;24*(1),1,0),  IF(VLOOKUP($A45,'Outbreak dataset'!$A:$L,6)="",0,0))</f>
        <v>0</v>
      </c>
      <c r="H45" s="74">
        <f>IF(VLOOKUP($A45,'Outbreak dataset'!$A:$L,12)&gt;24*(2-1), IF(VLOOKUP($A45,'Outbreak dataset'!$A:$L,6)&lt;24*(2),1,0),  IF(VLOOKUP($A45,'Outbreak dataset'!$A:$L,6)="",0,0))</f>
        <v>1</v>
      </c>
      <c r="I45" s="74">
        <f>IF(VLOOKUP($A45,'Outbreak dataset'!$A:$L,12)&gt;24*(3-1), IF(VLOOKUP($A45,'Outbreak dataset'!$A:$L,6)&lt;24*(3),1,0),  IF(VLOOKUP($A45,'Outbreak dataset'!$A:$L,6)="",0,0))</f>
        <v>0</v>
      </c>
      <c r="J45" s="74">
        <f>IF(VLOOKUP($A45,'Outbreak dataset'!$A:$L,12)&gt;24*(4-1), IF(VLOOKUP($A45,'Outbreak dataset'!$A:$L,6)&lt;24*(4),1,0),  IF(VLOOKUP($A45,'Outbreak dataset'!$A:$L,6)="",0,0))</f>
        <v>0</v>
      </c>
      <c r="K45" s="103">
        <f>IF(VLOOKUP($A45,'Outbreak dataset'!$A:$L,12)&gt;24*(5-1), IF(VLOOKUP($A45,'Outbreak dataset'!$A:$L,6)&lt;24*(5),1,0),  IF(VLOOKUP($A45,'Outbreak dataset'!$A:$L,6)="",0,0))</f>
        <v>0</v>
      </c>
      <c r="L45" s="104">
        <f>IF(VLOOKUP($A45,'Outbreak dataset'!$A:$L,12)&lt;24*(1-1), IF(VLOOKUP($A45,'Outbreak dataset'!$A:$L,6)="",0,1),0)</f>
        <v>0</v>
      </c>
      <c r="M45" s="75">
        <f>IF(VLOOKUP($A45,'Outbreak dataset'!$A:$L,12)&lt;24*(2-1), IF(VLOOKUP($A45,'Outbreak dataset'!$A:$L,6)="",0,1),0)</f>
        <v>0</v>
      </c>
      <c r="N45" s="75">
        <f>IF(VLOOKUP($A45,'Outbreak dataset'!$A:$L,12)&lt;24*(3-1), IF(VLOOKUP($A45,'Outbreak dataset'!$A:$L,6)="",0,1),0)</f>
        <v>1</v>
      </c>
      <c r="O45" s="75">
        <f>IF(VLOOKUP($A45,'Outbreak dataset'!$A:$L,12)&lt;24*(4-1), IF(VLOOKUP($A45,'Outbreak dataset'!$A:$L,6)="",0,1),0)</f>
        <v>1</v>
      </c>
      <c r="P45" s="77">
        <f>IF(VLOOKUP($A45,'Outbreak dataset'!$A:$L,12)&lt;24*(5-1), IF(VLOOKUP($A45,'Outbreak dataset'!$A:$L,6)="",0,1),0)</f>
        <v>1</v>
      </c>
    </row>
    <row r="46" spans="1:16">
      <c r="A46" s="63">
        <v>44</v>
      </c>
      <c r="B46" s="74">
        <f>IF(VLOOKUP($A46,'Outbreak dataset'!$A:$F,6)&gt;24*1,1,IF(VLOOKUP($A46,'Outbreak dataset'!$A:$F,6)="",1,0))</f>
        <v>1</v>
      </c>
      <c r="C46" s="74">
        <f>IF(VLOOKUP($A46,'Outbreak dataset'!$A:$F,6)&gt;24*2,1,IF(VLOOKUP($A46,'Outbreak dataset'!$A:$F,6)="",1,0))</f>
        <v>0</v>
      </c>
      <c r="D46" s="74">
        <f>IF(VLOOKUP($A46,'Outbreak dataset'!$A:$F,6)&gt;24*3,1,IF(VLOOKUP($A46,'Outbreak dataset'!$A:$F,6)="",1,0))</f>
        <v>0</v>
      </c>
      <c r="E46" s="74">
        <f>IF(VLOOKUP($A46,'Outbreak dataset'!$A:$F,6)&gt;24*4,1,IF(VLOOKUP($A46,'Outbreak dataset'!$A:$F,6)="",1,0))</f>
        <v>0</v>
      </c>
      <c r="F46" s="76">
        <f>IF(VLOOKUP($A46,'Outbreak dataset'!$A:$F,6)&gt;24*5,1,IF(VLOOKUP($A46,'Outbreak dataset'!$A:$F,6)="",1,0))</f>
        <v>0</v>
      </c>
      <c r="G46" s="3">
        <f>IF(VLOOKUP($A46,'Outbreak dataset'!$A:$L,12)&gt;24*(1-1), IF(VLOOKUP($A46,'Outbreak dataset'!$A:$L,6)&lt;24*(1),1,0),  IF(VLOOKUP($A46,'Outbreak dataset'!$A:$L,6)="",0,0))</f>
        <v>0</v>
      </c>
      <c r="H46" s="74">
        <f>IF(VLOOKUP($A46,'Outbreak dataset'!$A:$L,12)&gt;24*(2-1), IF(VLOOKUP($A46,'Outbreak dataset'!$A:$L,6)&lt;24*(2),1,0),  IF(VLOOKUP($A46,'Outbreak dataset'!$A:$L,6)="",0,0))</f>
        <v>1</v>
      </c>
      <c r="I46" s="74">
        <f>IF(VLOOKUP($A46,'Outbreak dataset'!$A:$L,12)&gt;24*(3-1), IF(VLOOKUP($A46,'Outbreak dataset'!$A:$L,6)&lt;24*(3),1,0),  IF(VLOOKUP($A46,'Outbreak dataset'!$A:$L,6)="",0,0))</f>
        <v>0</v>
      </c>
      <c r="J46" s="74">
        <f>IF(VLOOKUP($A46,'Outbreak dataset'!$A:$L,12)&gt;24*(4-1), IF(VLOOKUP($A46,'Outbreak dataset'!$A:$L,6)&lt;24*(4),1,0),  IF(VLOOKUP($A46,'Outbreak dataset'!$A:$L,6)="",0,0))</f>
        <v>0</v>
      </c>
      <c r="K46" s="103">
        <f>IF(VLOOKUP($A46,'Outbreak dataset'!$A:$L,12)&gt;24*(5-1), IF(VLOOKUP($A46,'Outbreak dataset'!$A:$L,6)&lt;24*(5),1,0),  IF(VLOOKUP($A46,'Outbreak dataset'!$A:$L,6)="",0,0))</f>
        <v>0</v>
      </c>
      <c r="L46" s="104">
        <f>IF(VLOOKUP($A46,'Outbreak dataset'!$A:$L,12)&lt;24*(1-1), IF(VLOOKUP($A46,'Outbreak dataset'!$A:$L,6)="",0,1),0)</f>
        <v>0</v>
      </c>
      <c r="M46" s="75">
        <f>IF(VLOOKUP($A46,'Outbreak dataset'!$A:$L,12)&lt;24*(2-1), IF(VLOOKUP($A46,'Outbreak dataset'!$A:$L,6)="",0,1),0)</f>
        <v>0</v>
      </c>
      <c r="N46" s="75">
        <f>IF(VLOOKUP($A46,'Outbreak dataset'!$A:$L,12)&lt;24*(3-1), IF(VLOOKUP($A46,'Outbreak dataset'!$A:$L,6)="",0,1),0)</f>
        <v>1</v>
      </c>
      <c r="O46" s="75">
        <f>IF(VLOOKUP($A46,'Outbreak dataset'!$A:$L,12)&lt;24*(4-1), IF(VLOOKUP($A46,'Outbreak dataset'!$A:$L,6)="",0,1),0)</f>
        <v>1</v>
      </c>
      <c r="P46" s="77">
        <f>IF(VLOOKUP($A46,'Outbreak dataset'!$A:$L,12)&lt;24*(5-1), IF(VLOOKUP($A46,'Outbreak dataset'!$A:$L,6)="",0,1),0)</f>
        <v>1</v>
      </c>
    </row>
    <row r="47" spans="1:16">
      <c r="A47" s="63">
        <v>45</v>
      </c>
      <c r="B47" s="74">
        <f>IF(VLOOKUP($A47,'Outbreak dataset'!$A:$F,6)&gt;24*1,1,IF(VLOOKUP($A47,'Outbreak dataset'!$A:$F,6)="",1,0))</f>
        <v>1</v>
      </c>
      <c r="C47" s="74">
        <f>IF(VLOOKUP($A47,'Outbreak dataset'!$A:$F,6)&gt;24*2,1,IF(VLOOKUP($A47,'Outbreak dataset'!$A:$F,6)="",1,0))</f>
        <v>0</v>
      </c>
      <c r="D47" s="74">
        <f>IF(VLOOKUP($A47,'Outbreak dataset'!$A:$F,6)&gt;24*3,1,IF(VLOOKUP($A47,'Outbreak dataset'!$A:$F,6)="",1,0))</f>
        <v>0</v>
      </c>
      <c r="E47" s="74">
        <f>IF(VLOOKUP($A47,'Outbreak dataset'!$A:$F,6)&gt;24*4,1,IF(VLOOKUP($A47,'Outbreak dataset'!$A:$F,6)="",1,0))</f>
        <v>0</v>
      </c>
      <c r="F47" s="76">
        <f>IF(VLOOKUP($A47,'Outbreak dataset'!$A:$F,6)&gt;24*5,1,IF(VLOOKUP($A47,'Outbreak dataset'!$A:$F,6)="",1,0))</f>
        <v>0</v>
      </c>
      <c r="G47" s="3">
        <f>IF(VLOOKUP($A47,'Outbreak dataset'!$A:$L,12)&gt;24*(1-1), IF(VLOOKUP($A47,'Outbreak dataset'!$A:$L,6)&lt;24*(1),1,0),  IF(VLOOKUP($A47,'Outbreak dataset'!$A:$L,6)="",0,0))</f>
        <v>0</v>
      </c>
      <c r="H47" s="74">
        <f>IF(VLOOKUP($A47,'Outbreak dataset'!$A:$L,12)&gt;24*(2-1), IF(VLOOKUP($A47,'Outbreak dataset'!$A:$L,6)&lt;24*(2),1,0),  IF(VLOOKUP($A47,'Outbreak dataset'!$A:$L,6)="",0,0))</f>
        <v>1</v>
      </c>
      <c r="I47" s="74">
        <f>IF(VLOOKUP($A47,'Outbreak dataset'!$A:$L,12)&gt;24*(3-1), IF(VLOOKUP($A47,'Outbreak dataset'!$A:$L,6)&lt;24*(3),1,0),  IF(VLOOKUP($A47,'Outbreak dataset'!$A:$L,6)="",0,0))</f>
        <v>0</v>
      </c>
      <c r="J47" s="74">
        <f>IF(VLOOKUP($A47,'Outbreak dataset'!$A:$L,12)&gt;24*(4-1), IF(VLOOKUP($A47,'Outbreak dataset'!$A:$L,6)&lt;24*(4),1,0),  IF(VLOOKUP($A47,'Outbreak dataset'!$A:$L,6)="",0,0))</f>
        <v>0</v>
      </c>
      <c r="K47" s="103">
        <f>IF(VLOOKUP($A47,'Outbreak dataset'!$A:$L,12)&gt;24*(5-1), IF(VLOOKUP($A47,'Outbreak dataset'!$A:$L,6)&lt;24*(5),1,0),  IF(VLOOKUP($A47,'Outbreak dataset'!$A:$L,6)="",0,0))</f>
        <v>0</v>
      </c>
      <c r="L47" s="104">
        <f>IF(VLOOKUP($A47,'Outbreak dataset'!$A:$L,12)&lt;24*(1-1), IF(VLOOKUP($A47,'Outbreak dataset'!$A:$L,6)="",0,1),0)</f>
        <v>0</v>
      </c>
      <c r="M47" s="75">
        <f>IF(VLOOKUP($A47,'Outbreak dataset'!$A:$L,12)&lt;24*(2-1), IF(VLOOKUP($A47,'Outbreak dataset'!$A:$L,6)="",0,1),0)</f>
        <v>0</v>
      </c>
      <c r="N47" s="75">
        <f>IF(VLOOKUP($A47,'Outbreak dataset'!$A:$L,12)&lt;24*(3-1), IF(VLOOKUP($A47,'Outbreak dataset'!$A:$L,6)="",0,1),0)</f>
        <v>1</v>
      </c>
      <c r="O47" s="75">
        <f>IF(VLOOKUP($A47,'Outbreak dataset'!$A:$L,12)&lt;24*(4-1), IF(VLOOKUP($A47,'Outbreak dataset'!$A:$L,6)="",0,1),0)</f>
        <v>1</v>
      </c>
      <c r="P47" s="77">
        <f>IF(VLOOKUP($A47,'Outbreak dataset'!$A:$L,12)&lt;24*(5-1), IF(VLOOKUP($A47,'Outbreak dataset'!$A:$L,6)="",0,1),0)</f>
        <v>1</v>
      </c>
    </row>
    <row r="48" spans="1:16">
      <c r="A48" s="63">
        <v>46</v>
      </c>
      <c r="B48" s="74">
        <f>IF(VLOOKUP($A48,'Outbreak dataset'!$A:$F,6)&gt;24*1,1,IF(VLOOKUP($A48,'Outbreak dataset'!$A:$F,6)="",1,0))</f>
        <v>1</v>
      </c>
      <c r="C48" s="74">
        <f>IF(VLOOKUP($A48,'Outbreak dataset'!$A:$F,6)&gt;24*2,1,IF(VLOOKUP($A48,'Outbreak dataset'!$A:$F,6)="",1,0))</f>
        <v>0</v>
      </c>
      <c r="D48" s="74">
        <f>IF(VLOOKUP($A48,'Outbreak dataset'!$A:$F,6)&gt;24*3,1,IF(VLOOKUP($A48,'Outbreak dataset'!$A:$F,6)="",1,0))</f>
        <v>0</v>
      </c>
      <c r="E48" s="74">
        <f>IF(VLOOKUP($A48,'Outbreak dataset'!$A:$F,6)&gt;24*4,1,IF(VLOOKUP($A48,'Outbreak dataset'!$A:$F,6)="",1,0))</f>
        <v>0</v>
      </c>
      <c r="F48" s="76">
        <f>IF(VLOOKUP($A48,'Outbreak dataset'!$A:$F,6)&gt;24*5,1,IF(VLOOKUP($A48,'Outbreak dataset'!$A:$F,6)="",1,0))</f>
        <v>0</v>
      </c>
      <c r="G48" s="3">
        <f>IF(VLOOKUP($A48,'Outbreak dataset'!$A:$L,12)&gt;24*(1-1), IF(VLOOKUP($A48,'Outbreak dataset'!$A:$L,6)&lt;24*(1),1,0),  IF(VLOOKUP($A48,'Outbreak dataset'!$A:$L,6)="",0,0))</f>
        <v>0</v>
      </c>
      <c r="H48" s="74">
        <f>IF(VLOOKUP($A48,'Outbreak dataset'!$A:$L,12)&gt;24*(2-1), IF(VLOOKUP($A48,'Outbreak dataset'!$A:$L,6)&lt;24*(2),1,0),  IF(VLOOKUP($A48,'Outbreak dataset'!$A:$L,6)="",0,0))</f>
        <v>1</v>
      </c>
      <c r="I48" s="74">
        <f>IF(VLOOKUP($A48,'Outbreak dataset'!$A:$L,12)&gt;24*(3-1), IF(VLOOKUP($A48,'Outbreak dataset'!$A:$L,6)&lt;24*(3),1,0),  IF(VLOOKUP($A48,'Outbreak dataset'!$A:$L,6)="",0,0))</f>
        <v>1</v>
      </c>
      <c r="J48" s="74">
        <f>IF(VLOOKUP($A48,'Outbreak dataset'!$A:$L,12)&gt;24*(4-1), IF(VLOOKUP($A48,'Outbreak dataset'!$A:$L,6)&lt;24*(4),1,0),  IF(VLOOKUP($A48,'Outbreak dataset'!$A:$L,6)="",0,0))</f>
        <v>0</v>
      </c>
      <c r="K48" s="103">
        <f>IF(VLOOKUP($A48,'Outbreak dataset'!$A:$L,12)&gt;24*(5-1), IF(VLOOKUP($A48,'Outbreak dataset'!$A:$L,6)&lt;24*(5),1,0),  IF(VLOOKUP($A48,'Outbreak dataset'!$A:$L,6)="",0,0))</f>
        <v>0</v>
      </c>
      <c r="L48" s="104">
        <f>IF(VLOOKUP($A48,'Outbreak dataset'!$A:$L,12)&lt;24*(1-1), IF(VLOOKUP($A48,'Outbreak dataset'!$A:$L,6)="",0,1),0)</f>
        <v>0</v>
      </c>
      <c r="M48" s="75">
        <f>IF(VLOOKUP($A48,'Outbreak dataset'!$A:$L,12)&lt;24*(2-1), IF(VLOOKUP($A48,'Outbreak dataset'!$A:$L,6)="",0,1),0)</f>
        <v>0</v>
      </c>
      <c r="N48" s="75">
        <f>IF(VLOOKUP($A48,'Outbreak dataset'!$A:$L,12)&lt;24*(3-1), IF(VLOOKUP($A48,'Outbreak dataset'!$A:$L,6)="",0,1),0)</f>
        <v>0</v>
      </c>
      <c r="O48" s="75">
        <f>IF(VLOOKUP($A48,'Outbreak dataset'!$A:$L,12)&lt;24*(4-1), IF(VLOOKUP($A48,'Outbreak dataset'!$A:$L,6)="",0,1),0)</f>
        <v>1</v>
      </c>
      <c r="P48" s="77">
        <f>IF(VLOOKUP($A48,'Outbreak dataset'!$A:$L,12)&lt;24*(5-1), IF(VLOOKUP($A48,'Outbreak dataset'!$A:$L,6)="",0,1),0)</f>
        <v>1</v>
      </c>
    </row>
    <row r="49" spans="1:16">
      <c r="A49" s="63">
        <v>47</v>
      </c>
      <c r="B49" s="74">
        <f>IF(VLOOKUP($A49,'Outbreak dataset'!$A:$F,6)&gt;24*1,1,IF(VLOOKUP($A49,'Outbreak dataset'!$A:$F,6)="",1,0))</f>
        <v>1</v>
      </c>
      <c r="C49" s="74">
        <f>IF(VLOOKUP($A49,'Outbreak dataset'!$A:$F,6)&gt;24*2,1,IF(VLOOKUP($A49,'Outbreak dataset'!$A:$F,6)="",1,0))</f>
        <v>0</v>
      </c>
      <c r="D49" s="74">
        <f>IF(VLOOKUP($A49,'Outbreak dataset'!$A:$F,6)&gt;24*3,1,IF(VLOOKUP($A49,'Outbreak dataset'!$A:$F,6)="",1,0))</f>
        <v>0</v>
      </c>
      <c r="E49" s="74">
        <f>IF(VLOOKUP($A49,'Outbreak dataset'!$A:$F,6)&gt;24*4,1,IF(VLOOKUP($A49,'Outbreak dataset'!$A:$F,6)="",1,0))</f>
        <v>0</v>
      </c>
      <c r="F49" s="76">
        <f>IF(VLOOKUP($A49,'Outbreak dataset'!$A:$F,6)&gt;24*5,1,IF(VLOOKUP($A49,'Outbreak dataset'!$A:$F,6)="",1,0))</f>
        <v>0</v>
      </c>
      <c r="G49" s="3">
        <f>IF(VLOOKUP($A49,'Outbreak dataset'!$A:$L,12)&gt;24*(1-1), IF(VLOOKUP($A49,'Outbreak dataset'!$A:$L,6)&lt;24*(1),1,0),  IF(VLOOKUP($A49,'Outbreak dataset'!$A:$L,6)="",0,0))</f>
        <v>0</v>
      </c>
      <c r="H49" s="74">
        <f>IF(VLOOKUP($A49,'Outbreak dataset'!$A:$L,12)&gt;24*(2-1), IF(VLOOKUP($A49,'Outbreak dataset'!$A:$L,6)&lt;24*(2),1,0),  IF(VLOOKUP($A49,'Outbreak dataset'!$A:$L,6)="",0,0))</f>
        <v>1</v>
      </c>
      <c r="I49" s="74">
        <f>IF(VLOOKUP($A49,'Outbreak dataset'!$A:$L,12)&gt;24*(3-1), IF(VLOOKUP($A49,'Outbreak dataset'!$A:$L,6)&lt;24*(3),1,0),  IF(VLOOKUP($A49,'Outbreak dataset'!$A:$L,6)="",0,0))</f>
        <v>1</v>
      </c>
      <c r="J49" s="74">
        <f>IF(VLOOKUP($A49,'Outbreak dataset'!$A:$L,12)&gt;24*(4-1), IF(VLOOKUP($A49,'Outbreak dataset'!$A:$L,6)&lt;24*(4),1,0),  IF(VLOOKUP($A49,'Outbreak dataset'!$A:$L,6)="",0,0))</f>
        <v>1</v>
      </c>
      <c r="K49" s="103">
        <f>IF(VLOOKUP($A49,'Outbreak dataset'!$A:$L,12)&gt;24*(5-1), IF(VLOOKUP($A49,'Outbreak dataset'!$A:$L,6)&lt;24*(5),1,0),  IF(VLOOKUP($A49,'Outbreak dataset'!$A:$L,6)="",0,0))</f>
        <v>0</v>
      </c>
      <c r="L49" s="104">
        <f>IF(VLOOKUP($A49,'Outbreak dataset'!$A:$L,12)&lt;24*(1-1), IF(VLOOKUP($A49,'Outbreak dataset'!$A:$L,6)="",0,1),0)</f>
        <v>0</v>
      </c>
      <c r="M49" s="75">
        <f>IF(VLOOKUP($A49,'Outbreak dataset'!$A:$L,12)&lt;24*(2-1), IF(VLOOKUP($A49,'Outbreak dataset'!$A:$L,6)="",0,1),0)</f>
        <v>0</v>
      </c>
      <c r="N49" s="75">
        <f>IF(VLOOKUP($A49,'Outbreak dataset'!$A:$L,12)&lt;24*(3-1), IF(VLOOKUP($A49,'Outbreak dataset'!$A:$L,6)="",0,1),0)</f>
        <v>0</v>
      </c>
      <c r="O49" s="75">
        <f>IF(VLOOKUP($A49,'Outbreak dataset'!$A:$L,12)&lt;24*(4-1), IF(VLOOKUP($A49,'Outbreak dataset'!$A:$L,6)="",0,1),0)</f>
        <v>0</v>
      </c>
      <c r="P49" s="77">
        <f>IF(VLOOKUP($A49,'Outbreak dataset'!$A:$L,12)&lt;24*(5-1), IF(VLOOKUP($A49,'Outbreak dataset'!$A:$L,6)="",0,1),0)</f>
        <v>1</v>
      </c>
    </row>
    <row r="50" spans="1:16">
      <c r="A50" s="63">
        <v>48</v>
      </c>
      <c r="B50" s="74">
        <f>IF(VLOOKUP($A50,'Outbreak dataset'!$A:$F,6)&gt;24*1,1,IF(VLOOKUP($A50,'Outbreak dataset'!$A:$F,6)="",1,0))</f>
        <v>1</v>
      </c>
      <c r="C50" s="74">
        <f>IF(VLOOKUP($A50,'Outbreak dataset'!$A:$F,6)&gt;24*2,1,IF(VLOOKUP($A50,'Outbreak dataset'!$A:$F,6)="",1,0))</f>
        <v>0</v>
      </c>
      <c r="D50" s="74">
        <f>IF(VLOOKUP($A50,'Outbreak dataset'!$A:$F,6)&gt;24*3,1,IF(VLOOKUP($A50,'Outbreak dataset'!$A:$F,6)="",1,0))</f>
        <v>0</v>
      </c>
      <c r="E50" s="74">
        <f>IF(VLOOKUP($A50,'Outbreak dataset'!$A:$F,6)&gt;24*4,1,IF(VLOOKUP($A50,'Outbreak dataset'!$A:$F,6)="",1,0))</f>
        <v>0</v>
      </c>
      <c r="F50" s="76">
        <f>IF(VLOOKUP($A50,'Outbreak dataset'!$A:$F,6)&gt;24*5,1,IF(VLOOKUP($A50,'Outbreak dataset'!$A:$F,6)="",1,0))</f>
        <v>0</v>
      </c>
      <c r="G50" s="3">
        <f>IF(VLOOKUP($A50,'Outbreak dataset'!$A:$L,12)&gt;24*(1-1), IF(VLOOKUP($A50,'Outbreak dataset'!$A:$L,6)&lt;24*(1),1,0),  IF(VLOOKUP($A50,'Outbreak dataset'!$A:$L,6)="",0,0))</f>
        <v>0</v>
      </c>
      <c r="H50" s="74">
        <f>IF(VLOOKUP($A50,'Outbreak dataset'!$A:$L,12)&gt;24*(2-1), IF(VLOOKUP($A50,'Outbreak dataset'!$A:$L,6)&lt;24*(2),1,0),  IF(VLOOKUP($A50,'Outbreak dataset'!$A:$L,6)="",0,0))</f>
        <v>1</v>
      </c>
      <c r="I50" s="74">
        <f>IF(VLOOKUP($A50,'Outbreak dataset'!$A:$L,12)&gt;24*(3-1), IF(VLOOKUP($A50,'Outbreak dataset'!$A:$L,6)&lt;24*(3),1,0),  IF(VLOOKUP($A50,'Outbreak dataset'!$A:$L,6)="",0,0))</f>
        <v>0</v>
      </c>
      <c r="J50" s="74">
        <f>IF(VLOOKUP($A50,'Outbreak dataset'!$A:$L,12)&gt;24*(4-1), IF(VLOOKUP($A50,'Outbreak dataset'!$A:$L,6)&lt;24*(4),1,0),  IF(VLOOKUP($A50,'Outbreak dataset'!$A:$L,6)="",0,0))</f>
        <v>0</v>
      </c>
      <c r="K50" s="103">
        <f>IF(VLOOKUP($A50,'Outbreak dataset'!$A:$L,12)&gt;24*(5-1), IF(VLOOKUP($A50,'Outbreak dataset'!$A:$L,6)&lt;24*(5),1,0),  IF(VLOOKUP($A50,'Outbreak dataset'!$A:$L,6)="",0,0))</f>
        <v>0</v>
      </c>
      <c r="L50" s="104">
        <f>IF(VLOOKUP($A50,'Outbreak dataset'!$A:$L,12)&lt;24*(1-1), IF(VLOOKUP($A50,'Outbreak dataset'!$A:$L,6)="",0,1),0)</f>
        <v>0</v>
      </c>
      <c r="M50" s="75">
        <f>IF(VLOOKUP($A50,'Outbreak dataset'!$A:$L,12)&lt;24*(2-1), IF(VLOOKUP($A50,'Outbreak dataset'!$A:$L,6)="",0,1),0)</f>
        <v>0</v>
      </c>
      <c r="N50" s="75">
        <f>IF(VLOOKUP($A50,'Outbreak dataset'!$A:$L,12)&lt;24*(3-1), IF(VLOOKUP($A50,'Outbreak dataset'!$A:$L,6)="",0,1),0)</f>
        <v>1</v>
      </c>
      <c r="O50" s="75">
        <f>IF(VLOOKUP($A50,'Outbreak dataset'!$A:$L,12)&lt;24*(4-1), IF(VLOOKUP($A50,'Outbreak dataset'!$A:$L,6)="",0,1),0)</f>
        <v>1</v>
      </c>
      <c r="P50" s="77">
        <f>IF(VLOOKUP($A50,'Outbreak dataset'!$A:$L,12)&lt;24*(5-1), IF(VLOOKUP($A50,'Outbreak dataset'!$A:$L,6)="",0,1),0)</f>
        <v>1</v>
      </c>
    </row>
    <row r="51" spans="1:16">
      <c r="A51" s="63">
        <v>49</v>
      </c>
      <c r="B51" s="74">
        <f>IF(VLOOKUP($A51,'Outbreak dataset'!$A:$F,6)&gt;24*1,1,IF(VLOOKUP($A51,'Outbreak dataset'!$A:$F,6)="",1,0))</f>
        <v>1</v>
      </c>
      <c r="C51" s="74">
        <f>IF(VLOOKUP($A51,'Outbreak dataset'!$A:$F,6)&gt;24*2,1,IF(VLOOKUP($A51,'Outbreak dataset'!$A:$F,6)="",1,0))</f>
        <v>0</v>
      </c>
      <c r="D51" s="74">
        <f>IF(VLOOKUP($A51,'Outbreak dataset'!$A:$F,6)&gt;24*3,1,IF(VLOOKUP($A51,'Outbreak dataset'!$A:$F,6)="",1,0))</f>
        <v>0</v>
      </c>
      <c r="E51" s="74">
        <f>IF(VLOOKUP($A51,'Outbreak dataset'!$A:$F,6)&gt;24*4,1,IF(VLOOKUP($A51,'Outbreak dataset'!$A:$F,6)="",1,0))</f>
        <v>0</v>
      </c>
      <c r="F51" s="76">
        <f>IF(VLOOKUP($A51,'Outbreak dataset'!$A:$F,6)&gt;24*5,1,IF(VLOOKUP($A51,'Outbreak dataset'!$A:$F,6)="",1,0))</f>
        <v>0</v>
      </c>
      <c r="G51" s="3">
        <f>IF(VLOOKUP($A51,'Outbreak dataset'!$A:$L,12)&gt;24*(1-1), IF(VLOOKUP($A51,'Outbreak dataset'!$A:$L,6)&lt;24*(1),1,0),  IF(VLOOKUP($A51,'Outbreak dataset'!$A:$L,6)="",0,0))</f>
        <v>0</v>
      </c>
      <c r="H51" s="74">
        <f>IF(VLOOKUP($A51,'Outbreak dataset'!$A:$L,12)&gt;24*(2-1), IF(VLOOKUP($A51,'Outbreak dataset'!$A:$L,6)&lt;24*(2),1,0),  IF(VLOOKUP($A51,'Outbreak dataset'!$A:$L,6)="",0,0))</f>
        <v>1</v>
      </c>
      <c r="I51" s="74">
        <f>IF(VLOOKUP($A51,'Outbreak dataset'!$A:$L,12)&gt;24*(3-1), IF(VLOOKUP($A51,'Outbreak dataset'!$A:$L,6)&lt;24*(3),1,0),  IF(VLOOKUP($A51,'Outbreak dataset'!$A:$L,6)="",0,0))</f>
        <v>1</v>
      </c>
      <c r="J51" s="74">
        <f>IF(VLOOKUP($A51,'Outbreak dataset'!$A:$L,12)&gt;24*(4-1), IF(VLOOKUP($A51,'Outbreak dataset'!$A:$L,6)&lt;24*(4),1,0),  IF(VLOOKUP($A51,'Outbreak dataset'!$A:$L,6)="",0,0))</f>
        <v>0</v>
      </c>
      <c r="K51" s="103">
        <f>IF(VLOOKUP($A51,'Outbreak dataset'!$A:$L,12)&gt;24*(5-1), IF(VLOOKUP($A51,'Outbreak dataset'!$A:$L,6)&lt;24*(5),1,0),  IF(VLOOKUP($A51,'Outbreak dataset'!$A:$L,6)="",0,0))</f>
        <v>0</v>
      </c>
      <c r="L51" s="104">
        <f>IF(VLOOKUP($A51,'Outbreak dataset'!$A:$L,12)&lt;24*(1-1), IF(VLOOKUP($A51,'Outbreak dataset'!$A:$L,6)="",0,1),0)</f>
        <v>0</v>
      </c>
      <c r="M51" s="75">
        <f>IF(VLOOKUP($A51,'Outbreak dataset'!$A:$L,12)&lt;24*(2-1), IF(VLOOKUP($A51,'Outbreak dataset'!$A:$L,6)="",0,1),0)</f>
        <v>0</v>
      </c>
      <c r="N51" s="75">
        <f>IF(VLOOKUP($A51,'Outbreak dataset'!$A:$L,12)&lt;24*(3-1), IF(VLOOKUP($A51,'Outbreak dataset'!$A:$L,6)="",0,1),0)</f>
        <v>0</v>
      </c>
      <c r="O51" s="75">
        <f>IF(VLOOKUP($A51,'Outbreak dataset'!$A:$L,12)&lt;24*(4-1), IF(VLOOKUP($A51,'Outbreak dataset'!$A:$L,6)="",0,1),0)</f>
        <v>1</v>
      </c>
      <c r="P51" s="77">
        <f>IF(VLOOKUP($A51,'Outbreak dataset'!$A:$L,12)&lt;24*(5-1), IF(VLOOKUP($A51,'Outbreak dataset'!$A:$L,6)="",0,1),0)</f>
        <v>1</v>
      </c>
    </row>
    <row r="52" spans="1:16">
      <c r="A52" s="63">
        <v>50</v>
      </c>
      <c r="B52" s="74">
        <f>IF(VLOOKUP($A52,'Outbreak dataset'!$A:$F,6)&gt;24*1,1,IF(VLOOKUP($A52,'Outbreak dataset'!$A:$F,6)="",1,0))</f>
        <v>1</v>
      </c>
      <c r="C52" s="74">
        <f>IF(VLOOKUP($A52,'Outbreak dataset'!$A:$F,6)&gt;24*2,1,IF(VLOOKUP($A52,'Outbreak dataset'!$A:$F,6)="",1,0))</f>
        <v>0</v>
      </c>
      <c r="D52" s="74">
        <f>IF(VLOOKUP($A52,'Outbreak dataset'!$A:$F,6)&gt;24*3,1,IF(VLOOKUP($A52,'Outbreak dataset'!$A:$F,6)="",1,0))</f>
        <v>0</v>
      </c>
      <c r="E52" s="74">
        <f>IF(VLOOKUP($A52,'Outbreak dataset'!$A:$F,6)&gt;24*4,1,IF(VLOOKUP($A52,'Outbreak dataset'!$A:$F,6)="",1,0))</f>
        <v>0</v>
      </c>
      <c r="F52" s="76">
        <f>IF(VLOOKUP($A52,'Outbreak dataset'!$A:$F,6)&gt;24*5,1,IF(VLOOKUP($A52,'Outbreak dataset'!$A:$F,6)="",1,0))</f>
        <v>0</v>
      </c>
      <c r="G52" s="3">
        <f>IF(VLOOKUP($A52,'Outbreak dataset'!$A:$L,12)&gt;24*(1-1), IF(VLOOKUP($A52,'Outbreak dataset'!$A:$L,6)&lt;24*(1),1,0),  IF(VLOOKUP($A52,'Outbreak dataset'!$A:$L,6)="",0,0))</f>
        <v>0</v>
      </c>
      <c r="H52" s="74">
        <f>IF(VLOOKUP($A52,'Outbreak dataset'!$A:$L,12)&gt;24*(2-1), IF(VLOOKUP($A52,'Outbreak dataset'!$A:$L,6)&lt;24*(2),1,0),  IF(VLOOKUP($A52,'Outbreak dataset'!$A:$L,6)="",0,0))</f>
        <v>1</v>
      </c>
      <c r="I52" s="74">
        <f>IF(VLOOKUP($A52,'Outbreak dataset'!$A:$L,12)&gt;24*(3-1), IF(VLOOKUP($A52,'Outbreak dataset'!$A:$L,6)&lt;24*(3),1,0),  IF(VLOOKUP($A52,'Outbreak dataset'!$A:$L,6)="",0,0))</f>
        <v>1</v>
      </c>
      <c r="J52" s="74">
        <f>IF(VLOOKUP($A52,'Outbreak dataset'!$A:$L,12)&gt;24*(4-1), IF(VLOOKUP($A52,'Outbreak dataset'!$A:$L,6)&lt;24*(4),1,0),  IF(VLOOKUP($A52,'Outbreak dataset'!$A:$L,6)="",0,0))</f>
        <v>0</v>
      </c>
      <c r="K52" s="103">
        <f>IF(VLOOKUP($A52,'Outbreak dataset'!$A:$L,12)&gt;24*(5-1), IF(VLOOKUP($A52,'Outbreak dataset'!$A:$L,6)&lt;24*(5),1,0),  IF(VLOOKUP($A52,'Outbreak dataset'!$A:$L,6)="",0,0))</f>
        <v>0</v>
      </c>
      <c r="L52" s="104">
        <f>IF(VLOOKUP($A52,'Outbreak dataset'!$A:$L,12)&lt;24*(1-1), IF(VLOOKUP($A52,'Outbreak dataset'!$A:$L,6)="",0,1),0)</f>
        <v>0</v>
      </c>
      <c r="M52" s="75">
        <f>IF(VLOOKUP($A52,'Outbreak dataset'!$A:$L,12)&lt;24*(2-1), IF(VLOOKUP($A52,'Outbreak dataset'!$A:$L,6)="",0,1),0)</f>
        <v>0</v>
      </c>
      <c r="N52" s="75">
        <f>IF(VLOOKUP($A52,'Outbreak dataset'!$A:$L,12)&lt;24*(3-1), IF(VLOOKUP($A52,'Outbreak dataset'!$A:$L,6)="",0,1),0)</f>
        <v>0</v>
      </c>
      <c r="O52" s="75">
        <f>IF(VLOOKUP($A52,'Outbreak dataset'!$A:$L,12)&lt;24*(4-1), IF(VLOOKUP($A52,'Outbreak dataset'!$A:$L,6)="",0,1),0)</f>
        <v>1</v>
      </c>
      <c r="P52" s="77">
        <f>IF(VLOOKUP($A52,'Outbreak dataset'!$A:$L,12)&lt;24*(5-1), IF(VLOOKUP($A52,'Outbreak dataset'!$A:$L,6)="",0,1),0)</f>
        <v>1</v>
      </c>
    </row>
    <row r="53" spans="1:16">
      <c r="A53" s="63">
        <v>51</v>
      </c>
      <c r="B53" s="74">
        <f>IF(VLOOKUP($A53,'Outbreak dataset'!$A:$F,6)&gt;24*1,1,IF(VLOOKUP($A53,'Outbreak dataset'!$A:$F,6)="",1,0))</f>
        <v>1</v>
      </c>
      <c r="C53" s="74">
        <f>IF(VLOOKUP($A53,'Outbreak dataset'!$A:$F,6)&gt;24*2,1,IF(VLOOKUP($A53,'Outbreak dataset'!$A:$F,6)="",1,0))</f>
        <v>0</v>
      </c>
      <c r="D53" s="74">
        <f>IF(VLOOKUP($A53,'Outbreak dataset'!$A:$F,6)&gt;24*3,1,IF(VLOOKUP($A53,'Outbreak dataset'!$A:$F,6)="",1,0))</f>
        <v>0</v>
      </c>
      <c r="E53" s="74">
        <f>IF(VLOOKUP($A53,'Outbreak dataset'!$A:$F,6)&gt;24*4,1,IF(VLOOKUP($A53,'Outbreak dataset'!$A:$F,6)="",1,0))</f>
        <v>0</v>
      </c>
      <c r="F53" s="76">
        <f>IF(VLOOKUP($A53,'Outbreak dataset'!$A:$F,6)&gt;24*5,1,IF(VLOOKUP($A53,'Outbreak dataset'!$A:$F,6)="",1,0))</f>
        <v>0</v>
      </c>
      <c r="G53" s="3">
        <f>IF(VLOOKUP($A53,'Outbreak dataset'!$A:$L,12)&gt;24*(1-1), IF(VLOOKUP($A53,'Outbreak dataset'!$A:$L,6)&lt;24*(1),1,0),  IF(VLOOKUP($A53,'Outbreak dataset'!$A:$L,6)="",0,0))</f>
        <v>0</v>
      </c>
      <c r="H53" s="74">
        <f>IF(VLOOKUP($A53,'Outbreak dataset'!$A:$L,12)&gt;24*(2-1), IF(VLOOKUP($A53,'Outbreak dataset'!$A:$L,6)&lt;24*(2),1,0),  IF(VLOOKUP($A53,'Outbreak dataset'!$A:$L,6)="",0,0))</f>
        <v>1</v>
      </c>
      <c r="I53" s="74">
        <f>IF(VLOOKUP($A53,'Outbreak dataset'!$A:$L,12)&gt;24*(3-1), IF(VLOOKUP($A53,'Outbreak dataset'!$A:$L,6)&lt;24*(3),1,0),  IF(VLOOKUP($A53,'Outbreak dataset'!$A:$L,6)="",0,0))</f>
        <v>1</v>
      </c>
      <c r="J53" s="74">
        <f>IF(VLOOKUP($A53,'Outbreak dataset'!$A:$L,12)&gt;24*(4-1), IF(VLOOKUP($A53,'Outbreak dataset'!$A:$L,6)&lt;24*(4),1,0),  IF(VLOOKUP($A53,'Outbreak dataset'!$A:$L,6)="",0,0))</f>
        <v>1</v>
      </c>
      <c r="K53" s="103">
        <f>IF(VLOOKUP($A53,'Outbreak dataset'!$A:$L,12)&gt;24*(5-1), IF(VLOOKUP($A53,'Outbreak dataset'!$A:$L,6)&lt;24*(5),1,0),  IF(VLOOKUP($A53,'Outbreak dataset'!$A:$L,6)="",0,0))</f>
        <v>0</v>
      </c>
      <c r="L53" s="104">
        <f>IF(VLOOKUP($A53,'Outbreak dataset'!$A:$L,12)&lt;24*(1-1), IF(VLOOKUP($A53,'Outbreak dataset'!$A:$L,6)="",0,1),0)</f>
        <v>0</v>
      </c>
      <c r="M53" s="75">
        <f>IF(VLOOKUP($A53,'Outbreak dataset'!$A:$L,12)&lt;24*(2-1), IF(VLOOKUP($A53,'Outbreak dataset'!$A:$L,6)="",0,1),0)</f>
        <v>0</v>
      </c>
      <c r="N53" s="75">
        <f>IF(VLOOKUP($A53,'Outbreak dataset'!$A:$L,12)&lt;24*(3-1), IF(VLOOKUP($A53,'Outbreak dataset'!$A:$L,6)="",0,1),0)</f>
        <v>0</v>
      </c>
      <c r="O53" s="75">
        <f>IF(VLOOKUP($A53,'Outbreak dataset'!$A:$L,12)&lt;24*(4-1), IF(VLOOKUP($A53,'Outbreak dataset'!$A:$L,6)="",0,1),0)</f>
        <v>0</v>
      </c>
      <c r="P53" s="77">
        <f>IF(VLOOKUP($A53,'Outbreak dataset'!$A:$L,12)&lt;24*(5-1), IF(VLOOKUP($A53,'Outbreak dataset'!$A:$L,6)="",0,1),0)</f>
        <v>1</v>
      </c>
    </row>
    <row r="54" spans="1:16">
      <c r="A54" s="63">
        <v>52</v>
      </c>
      <c r="B54" s="74">
        <f>IF(VLOOKUP($A54,'Outbreak dataset'!$A:$F,6)&gt;24*1,1,IF(VLOOKUP($A54,'Outbreak dataset'!$A:$F,6)="",1,0))</f>
        <v>1</v>
      </c>
      <c r="C54" s="74">
        <f>IF(VLOOKUP($A54,'Outbreak dataset'!$A:$F,6)&gt;24*2,1,IF(VLOOKUP($A54,'Outbreak dataset'!$A:$F,6)="",1,0))</f>
        <v>0</v>
      </c>
      <c r="D54" s="74">
        <f>IF(VLOOKUP($A54,'Outbreak dataset'!$A:$F,6)&gt;24*3,1,IF(VLOOKUP($A54,'Outbreak dataset'!$A:$F,6)="",1,0))</f>
        <v>0</v>
      </c>
      <c r="E54" s="74">
        <f>IF(VLOOKUP($A54,'Outbreak dataset'!$A:$F,6)&gt;24*4,1,IF(VLOOKUP($A54,'Outbreak dataset'!$A:$F,6)="",1,0))</f>
        <v>0</v>
      </c>
      <c r="F54" s="76">
        <f>IF(VLOOKUP($A54,'Outbreak dataset'!$A:$F,6)&gt;24*5,1,IF(VLOOKUP($A54,'Outbreak dataset'!$A:$F,6)="",1,0))</f>
        <v>0</v>
      </c>
      <c r="G54" s="3">
        <f>IF(VLOOKUP($A54,'Outbreak dataset'!$A:$L,12)&gt;24*(1-1), IF(VLOOKUP($A54,'Outbreak dataset'!$A:$L,6)&lt;24*(1),1,0),  IF(VLOOKUP($A54,'Outbreak dataset'!$A:$L,6)="",0,0))</f>
        <v>0</v>
      </c>
      <c r="H54" s="74">
        <f>IF(VLOOKUP($A54,'Outbreak dataset'!$A:$L,12)&gt;24*(2-1), IF(VLOOKUP($A54,'Outbreak dataset'!$A:$L,6)&lt;24*(2),1,0),  IF(VLOOKUP($A54,'Outbreak dataset'!$A:$L,6)="",0,0))</f>
        <v>1</v>
      </c>
      <c r="I54" s="74">
        <f>IF(VLOOKUP($A54,'Outbreak dataset'!$A:$L,12)&gt;24*(3-1), IF(VLOOKUP($A54,'Outbreak dataset'!$A:$L,6)&lt;24*(3),1,0),  IF(VLOOKUP($A54,'Outbreak dataset'!$A:$L,6)="",0,0))</f>
        <v>1</v>
      </c>
      <c r="J54" s="74">
        <f>IF(VLOOKUP($A54,'Outbreak dataset'!$A:$L,12)&gt;24*(4-1), IF(VLOOKUP($A54,'Outbreak dataset'!$A:$L,6)&lt;24*(4),1,0),  IF(VLOOKUP($A54,'Outbreak dataset'!$A:$L,6)="",0,0))</f>
        <v>1</v>
      </c>
      <c r="K54" s="103">
        <f>IF(VLOOKUP($A54,'Outbreak dataset'!$A:$L,12)&gt;24*(5-1), IF(VLOOKUP($A54,'Outbreak dataset'!$A:$L,6)&lt;24*(5),1,0),  IF(VLOOKUP($A54,'Outbreak dataset'!$A:$L,6)="",0,0))</f>
        <v>0</v>
      </c>
      <c r="L54" s="104">
        <f>IF(VLOOKUP($A54,'Outbreak dataset'!$A:$L,12)&lt;24*(1-1), IF(VLOOKUP($A54,'Outbreak dataset'!$A:$L,6)="",0,1),0)</f>
        <v>0</v>
      </c>
      <c r="M54" s="75">
        <f>IF(VLOOKUP($A54,'Outbreak dataset'!$A:$L,12)&lt;24*(2-1), IF(VLOOKUP($A54,'Outbreak dataset'!$A:$L,6)="",0,1),0)</f>
        <v>0</v>
      </c>
      <c r="N54" s="75">
        <f>IF(VLOOKUP($A54,'Outbreak dataset'!$A:$L,12)&lt;24*(3-1), IF(VLOOKUP($A54,'Outbreak dataset'!$A:$L,6)="",0,1),0)</f>
        <v>0</v>
      </c>
      <c r="O54" s="75">
        <f>IF(VLOOKUP($A54,'Outbreak dataset'!$A:$L,12)&lt;24*(4-1), IF(VLOOKUP($A54,'Outbreak dataset'!$A:$L,6)="",0,1),0)</f>
        <v>0</v>
      </c>
      <c r="P54" s="77">
        <f>IF(VLOOKUP($A54,'Outbreak dataset'!$A:$L,12)&lt;24*(5-1), IF(VLOOKUP($A54,'Outbreak dataset'!$A:$L,6)="",0,1),0)</f>
        <v>1</v>
      </c>
    </row>
    <row r="55" spans="1:16">
      <c r="A55" s="63">
        <v>53</v>
      </c>
      <c r="B55" s="74">
        <f>IF(VLOOKUP($A55,'Outbreak dataset'!$A:$F,6)&gt;24*1,1,IF(VLOOKUP($A55,'Outbreak dataset'!$A:$F,6)="",1,0))</f>
        <v>1</v>
      </c>
      <c r="C55" s="74">
        <f>IF(VLOOKUP($A55,'Outbreak dataset'!$A:$F,6)&gt;24*2,1,IF(VLOOKUP($A55,'Outbreak dataset'!$A:$F,6)="",1,0))</f>
        <v>0</v>
      </c>
      <c r="D55" s="74">
        <f>IF(VLOOKUP($A55,'Outbreak dataset'!$A:$F,6)&gt;24*3,1,IF(VLOOKUP($A55,'Outbreak dataset'!$A:$F,6)="",1,0))</f>
        <v>0</v>
      </c>
      <c r="E55" s="74">
        <f>IF(VLOOKUP($A55,'Outbreak dataset'!$A:$F,6)&gt;24*4,1,IF(VLOOKUP($A55,'Outbreak dataset'!$A:$F,6)="",1,0))</f>
        <v>0</v>
      </c>
      <c r="F55" s="76">
        <f>IF(VLOOKUP($A55,'Outbreak dataset'!$A:$F,6)&gt;24*5,1,IF(VLOOKUP($A55,'Outbreak dataset'!$A:$F,6)="",1,0))</f>
        <v>0</v>
      </c>
      <c r="G55" s="3">
        <f>IF(VLOOKUP($A55,'Outbreak dataset'!$A:$L,12)&gt;24*(1-1), IF(VLOOKUP($A55,'Outbreak dataset'!$A:$L,6)&lt;24*(1),1,0),  IF(VLOOKUP($A55,'Outbreak dataset'!$A:$L,6)="",0,0))</f>
        <v>0</v>
      </c>
      <c r="H55" s="74">
        <f>IF(VLOOKUP($A55,'Outbreak dataset'!$A:$L,12)&gt;24*(2-1), IF(VLOOKUP($A55,'Outbreak dataset'!$A:$L,6)&lt;24*(2),1,0),  IF(VLOOKUP($A55,'Outbreak dataset'!$A:$L,6)="",0,0))</f>
        <v>1</v>
      </c>
      <c r="I55" s="74">
        <f>IF(VLOOKUP($A55,'Outbreak dataset'!$A:$L,12)&gt;24*(3-1), IF(VLOOKUP($A55,'Outbreak dataset'!$A:$L,6)&lt;24*(3),1,0),  IF(VLOOKUP($A55,'Outbreak dataset'!$A:$L,6)="",0,0))</f>
        <v>1</v>
      </c>
      <c r="J55" s="74">
        <f>IF(VLOOKUP($A55,'Outbreak dataset'!$A:$L,12)&gt;24*(4-1), IF(VLOOKUP($A55,'Outbreak dataset'!$A:$L,6)&lt;24*(4),1,0),  IF(VLOOKUP($A55,'Outbreak dataset'!$A:$L,6)="",0,0))</f>
        <v>0</v>
      </c>
      <c r="K55" s="103">
        <f>IF(VLOOKUP($A55,'Outbreak dataset'!$A:$L,12)&gt;24*(5-1), IF(VLOOKUP($A55,'Outbreak dataset'!$A:$L,6)&lt;24*(5),1,0),  IF(VLOOKUP($A55,'Outbreak dataset'!$A:$L,6)="",0,0))</f>
        <v>0</v>
      </c>
      <c r="L55" s="104">
        <f>IF(VLOOKUP($A55,'Outbreak dataset'!$A:$L,12)&lt;24*(1-1), IF(VLOOKUP($A55,'Outbreak dataset'!$A:$L,6)="",0,1),0)</f>
        <v>0</v>
      </c>
      <c r="M55" s="75">
        <f>IF(VLOOKUP($A55,'Outbreak dataset'!$A:$L,12)&lt;24*(2-1), IF(VLOOKUP($A55,'Outbreak dataset'!$A:$L,6)="",0,1),0)</f>
        <v>0</v>
      </c>
      <c r="N55" s="75">
        <f>IF(VLOOKUP($A55,'Outbreak dataset'!$A:$L,12)&lt;24*(3-1), IF(VLOOKUP($A55,'Outbreak dataset'!$A:$L,6)="",0,1),0)</f>
        <v>0</v>
      </c>
      <c r="O55" s="75">
        <f>IF(VLOOKUP($A55,'Outbreak dataset'!$A:$L,12)&lt;24*(4-1), IF(VLOOKUP($A55,'Outbreak dataset'!$A:$L,6)="",0,1),0)</f>
        <v>1</v>
      </c>
      <c r="P55" s="77">
        <f>IF(VLOOKUP($A55,'Outbreak dataset'!$A:$L,12)&lt;24*(5-1), IF(VLOOKUP($A55,'Outbreak dataset'!$A:$L,6)="",0,1),0)</f>
        <v>1</v>
      </c>
    </row>
    <row r="56" spans="1:16">
      <c r="A56" s="63">
        <v>54</v>
      </c>
      <c r="B56" s="74">
        <f>IF(VLOOKUP($A56,'Outbreak dataset'!$A:$F,6)&gt;24*1,1,IF(VLOOKUP($A56,'Outbreak dataset'!$A:$F,6)="",1,0))</f>
        <v>1</v>
      </c>
      <c r="C56" s="74">
        <f>IF(VLOOKUP($A56,'Outbreak dataset'!$A:$F,6)&gt;24*2,1,IF(VLOOKUP($A56,'Outbreak dataset'!$A:$F,6)="",1,0))</f>
        <v>0</v>
      </c>
      <c r="D56" s="74">
        <f>IF(VLOOKUP($A56,'Outbreak dataset'!$A:$F,6)&gt;24*3,1,IF(VLOOKUP($A56,'Outbreak dataset'!$A:$F,6)="",1,0))</f>
        <v>0</v>
      </c>
      <c r="E56" s="74">
        <f>IF(VLOOKUP($A56,'Outbreak dataset'!$A:$F,6)&gt;24*4,1,IF(VLOOKUP($A56,'Outbreak dataset'!$A:$F,6)="",1,0))</f>
        <v>0</v>
      </c>
      <c r="F56" s="76">
        <f>IF(VLOOKUP($A56,'Outbreak dataset'!$A:$F,6)&gt;24*5,1,IF(VLOOKUP($A56,'Outbreak dataset'!$A:$F,6)="",1,0))</f>
        <v>0</v>
      </c>
      <c r="G56" s="3">
        <f>IF(VLOOKUP($A56,'Outbreak dataset'!$A:$L,12)&gt;24*(1-1), IF(VLOOKUP($A56,'Outbreak dataset'!$A:$L,6)&lt;24*(1),1,0),  IF(VLOOKUP($A56,'Outbreak dataset'!$A:$L,6)="",0,0))</f>
        <v>0</v>
      </c>
      <c r="H56" s="74">
        <f>IF(VLOOKUP($A56,'Outbreak dataset'!$A:$L,12)&gt;24*(2-1), IF(VLOOKUP($A56,'Outbreak dataset'!$A:$L,6)&lt;24*(2),1,0),  IF(VLOOKUP($A56,'Outbreak dataset'!$A:$L,6)="",0,0))</f>
        <v>1</v>
      </c>
      <c r="I56" s="74">
        <f>IF(VLOOKUP($A56,'Outbreak dataset'!$A:$L,12)&gt;24*(3-1), IF(VLOOKUP($A56,'Outbreak dataset'!$A:$L,6)&lt;24*(3),1,0),  IF(VLOOKUP($A56,'Outbreak dataset'!$A:$L,6)="",0,0))</f>
        <v>1</v>
      </c>
      <c r="J56" s="74">
        <f>IF(VLOOKUP($A56,'Outbreak dataset'!$A:$L,12)&gt;24*(4-1), IF(VLOOKUP($A56,'Outbreak dataset'!$A:$L,6)&lt;24*(4),1,0),  IF(VLOOKUP($A56,'Outbreak dataset'!$A:$L,6)="",0,0))</f>
        <v>1</v>
      </c>
      <c r="K56" s="103">
        <f>IF(VLOOKUP($A56,'Outbreak dataset'!$A:$L,12)&gt;24*(5-1), IF(VLOOKUP($A56,'Outbreak dataset'!$A:$L,6)&lt;24*(5),1,0),  IF(VLOOKUP($A56,'Outbreak dataset'!$A:$L,6)="",0,0))</f>
        <v>0</v>
      </c>
      <c r="L56" s="104">
        <f>IF(VLOOKUP($A56,'Outbreak dataset'!$A:$L,12)&lt;24*(1-1), IF(VLOOKUP($A56,'Outbreak dataset'!$A:$L,6)="",0,1),0)</f>
        <v>0</v>
      </c>
      <c r="M56" s="75">
        <f>IF(VLOOKUP($A56,'Outbreak dataset'!$A:$L,12)&lt;24*(2-1), IF(VLOOKUP($A56,'Outbreak dataset'!$A:$L,6)="",0,1),0)</f>
        <v>0</v>
      </c>
      <c r="N56" s="75">
        <f>IF(VLOOKUP($A56,'Outbreak dataset'!$A:$L,12)&lt;24*(3-1), IF(VLOOKUP($A56,'Outbreak dataset'!$A:$L,6)="",0,1),0)</f>
        <v>0</v>
      </c>
      <c r="O56" s="75">
        <f>IF(VLOOKUP($A56,'Outbreak dataset'!$A:$L,12)&lt;24*(4-1), IF(VLOOKUP($A56,'Outbreak dataset'!$A:$L,6)="",0,1),0)</f>
        <v>0</v>
      </c>
      <c r="P56" s="77">
        <f>IF(VLOOKUP($A56,'Outbreak dataset'!$A:$L,12)&lt;24*(5-1), IF(VLOOKUP($A56,'Outbreak dataset'!$A:$L,6)="",0,1),0)</f>
        <v>1</v>
      </c>
    </row>
    <row r="57" spans="1:16">
      <c r="A57" s="63">
        <v>55</v>
      </c>
      <c r="B57" s="74">
        <f>IF(VLOOKUP($A57,'Outbreak dataset'!$A:$F,6)&gt;24*1,1,IF(VLOOKUP($A57,'Outbreak dataset'!$A:$F,6)="",1,0))</f>
        <v>1</v>
      </c>
      <c r="C57" s="74">
        <f>IF(VLOOKUP($A57,'Outbreak dataset'!$A:$F,6)&gt;24*2,1,IF(VLOOKUP($A57,'Outbreak dataset'!$A:$F,6)="",1,0))</f>
        <v>0</v>
      </c>
      <c r="D57" s="74">
        <f>IF(VLOOKUP($A57,'Outbreak dataset'!$A:$F,6)&gt;24*3,1,IF(VLOOKUP($A57,'Outbreak dataset'!$A:$F,6)="",1,0))</f>
        <v>0</v>
      </c>
      <c r="E57" s="74">
        <f>IF(VLOOKUP($A57,'Outbreak dataset'!$A:$F,6)&gt;24*4,1,IF(VLOOKUP($A57,'Outbreak dataset'!$A:$F,6)="",1,0))</f>
        <v>0</v>
      </c>
      <c r="F57" s="76">
        <f>IF(VLOOKUP($A57,'Outbreak dataset'!$A:$F,6)&gt;24*5,1,IF(VLOOKUP($A57,'Outbreak dataset'!$A:$F,6)="",1,0))</f>
        <v>0</v>
      </c>
      <c r="G57" s="3">
        <f>IF(VLOOKUP($A57,'Outbreak dataset'!$A:$L,12)&gt;24*(1-1), IF(VLOOKUP($A57,'Outbreak dataset'!$A:$L,6)&lt;24*(1),1,0),  IF(VLOOKUP($A57,'Outbreak dataset'!$A:$L,6)="",0,0))</f>
        <v>0</v>
      </c>
      <c r="H57" s="74">
        <f>IF(VLOOKUP($A57,'Outbreak dataset'!$A:$L,12)&gt;24*(2-1), IF(VLOOKUP($A57,'Outbreak dataset'!$A:$L,6)&lt;24*(2),1,0),  IF(VLOOKUP($A57,'Outbreak dataset'!$A:$L,6)="",0,0))</f>
        <v>1</v>
      </c>
      <c r="I57" s="74">
        <f>IF(VLOOKUP($A57,'Outbreak dataset'!$A:$L,12)&gt;24*(3-1), IF(VLOOKUP($A57,'Outbreak dataset'!$A:$L,6)&lt;24*(3),1,0),  IF(VLOOKUP($A57,'Outbreak dataset'!$A:$L,6)="",0,0))</f>
        <v>1</v>
      </c>
      <c r="J57" s="74">
        <f>IF(VLOOKUP($A57,'Outbreak dataset'!$A:$L,12)&gt;24*(4-1), IF(VLOOKUP($A57,'Outbreak dataset'!$A:$L,6)&lt;24*(4),1,0),  IF(VLOOKUP($A57,'Outbreak dataset'!$A:$L,6)="",0,0))</f>
        <v>0</v>
      </c>
      <c r="K57" s="103">
        <f>IF(VLOOKUP($A57,'Outbreak dataset'!$A:$L,12)&gt;24*(5-1), IF(VLOOKUP($A57,'Outbreak dataset'!$A:$L,6)&lt;24*(5),1,0),  IF(VLOOKUP($A57,'Outbreak dataset'!$A:$L,6)="",0,0))</f>
        <v>0</v>
      </c>
      <c r="L57" s="104">
        <f>IF(VLOOKUP($A57,'Outbreak dataset'!$A:$L,12)&lt;24*(1-1), IF(VLOOKUP($A57,'Outbreak dataset'!$A:$L,6)="",0,1),0)</f>
        <v>0</v>
      </c>
      <c r="M57" s="75">
        <f>IF(VLOOKUP($A57,'Outbreak dataset'!$A:$L,12)&lt;24*(2-1), IF(VLOOKUP($A57,'Outbreak dataset'!$A:$L,6)="",0,1),0)</f>
        <v>0</v>
      </c>
      <c r="N57" s="75">
        <f>IF(VLOOKUP($A57,'Outbreak dataset'!$A:$L,12)&lt;24*(3-1), IF(VLOOKUP($A57,'Outbreak dataset'!$A:$L,6)="",0,1),0)</f>
        <v>0</v>
      </c>
      <c r="O57" s="75">
        <f>IF(VLOOKUP($A57,'Outbreak dataset'!$A:$L,12)&lt;24*(4-1), IF(VLOOKUP($A57,'Outbreak dataset'!$A:$L,6)="",0,1),0)</f>
        <v>1</v>
      </c>
      <c r="P57" s="77">
        <f>IF(VLOOKUP($A57,'Outbreak dataset'!$A:$L,12)&lt;24*(5-1), IF(VLOOKUP($A57,'Outbreak dataset'!$A:$L,6)="",0,1),0)</f>
        <v>1</v>
      </c>
    </row>
    <row r="58" spans="1:16">
      <c r="A58" s="63">
        <v>56</v>
      </c>
      <c r="B58" s="74">
        <f>IF(VLOOKUP($A58,'Outbreak dataset'!$A:$F,6)&gt;24*1,1,IF(VLOOKUP($A58,'Outbreak dataset'!$A:$F,6)="",1,0))</f>
        <v>1</v>
      </c>
      <c r="C58" s="74">
        <f>IF(VLOOKUP($A58,'Outbreak dataset'!$A:$F,6)&gt;24*2,1,IF(VLOOKUP($A58,'Outbreak dataset'!$A:$F,6)="",1,0))</f>
        <v>1</v>
      </c>
      <c r="D58" s="74">
        <f>IF(VLOOKUP($A58,'Outbreak dataset'!$A:$F,6)&gt;24*3,1,IF(VLOOKUP($A58,'Outbreak dataset'!$A:$F,6)="",1,0))</f>
        <v>0</v>
      </c>
      <c r="E58" s="74">
        <f>IF(VLOOKUP($A58,'Outbreak dataset'!$A:$F,6)&gt;24*4,1,IF(VLOOKUP($A58,'Outbreak dataset'!$A:$F,6)="",1,0))</f>
        <v>0</v>
      </c>
      <c r="F58" s="76">
        <f>IF(VLOOKUP($A58,'Outbreak dataset'!$A:$F,6)&gt;24*5,1,IF(VLOOKUP($A58,'Outbreak dataset'!$A:$F,6)="",1,0))</f>
        <v>0</v>
      </c>
      <c r="G58" s="3">
        <f>IF(VLOOKUP($A58,'Outbreak dataset'!$A:$L,12)&gt;24*(1-1), IF(VLOOKUP($A58,'Outbreak dataset'!$A:$L,6)&lt;24*(1),1,0),  IF(VLOOKUP($A58,'Outbreak dataset'!$A:$L,6)="",0,0))</f>
        <v>0</v>
      </c>
      <c r="H58" s="74">
        <f>IF(VLOOKUP($A58,'Outbreak dataset'!$A:$L,12)&gt;24*(2-1), IF(VLOOKUP($A58,'Outbreak dataset'!$A:$L,6)&lt;24*(2),1,0),  IF(VLOOKUP($A58,'Outbreak dataset'!$A:$L,6)="",0,0))</f>
        <v>0</v>
      </c>
      <c r="I58" s="74">
        <f>IF(VLOOKUP($A58,'Outbreak dataset'!$A:$L,12)&gt;24*(3-1), IF(VLOOKUP($A58,'Outbreak dataset'!$A:$L,6)&lt;24*(3),1,0),  IF(VLOOKUP($A58,'Outbreak dataset'!$A:$L,6)="",0,0))</f>
        <v>1</v>
      </c>
      <c r="J58" s="74">
        <f>IF(VLOOKUP($A58,'Outbreak dataset'!$A:$L,12)&gt;24*(4-1), IF(VLOOKUP($A58,'Outbreak dataset'!$A:$L,6)&lt;24*(4),1,0),  IF(VLOOKUP($A58,'Outbreak dataset'!$A:$L,6)="",0,0))</f>
        <v>1</v>
      </c>
      <c r="K58" s="103">
        <f>IF(VLOOKUP($A58,'Outbreak dataset'!$A:$L,12)&gt;24*(5-1), IF(VLOOKUP($A58,'Outbreak dataset'!$A:$L,6)&lt;24*(5),1,0),  IF(VLOOKUP($A58,'Outbreak dataset'!$A:$L,6)="",0,0))</f>
        <v>0</v>
      </c>
      <c r="L58" s="104">
        <f>IF(VLOOKUP($A58,'Outbreak dataset'!$A:$L,12)&lt;24*(1-1), IF(VLOOKUP($A58,'Outbreak dataset'!$A:$L,6)="",0,1),0)</f>
        <v>0</v>
      </c>
      <c r="M58" s="75">
        <f>IF(VLOOKUP($A58,'Outbreak dataset'!$A:$L,12)&lt;24*(2-1), IF(VLOOKUP($A58,'Outbreak dataset'!$A:$L,6)="",0,1),0)</f>
        <v>0</v>
      </c>
      <c r="N58" s="75">
        <f>IF(VLOOKUP($A58,'Outbreak dataset'!$A:$L,12)&lt;24*(3-1), IF(VLOOKUP($A58,'Outbreak dataset'!$A:$L,6)="",0,1),0)</f>
        <v>0</v>
      </c>
      <c r="O58" s="75">
        <f>IF(VLOOKUP($A58,'Outbreak dataset'!$A:$L,12)&lt;24*(4-1), IF(VLOOKUP($A58,'Outbreak dataset'!$A:$L,6)="",0,1),0)</f>
        <v>0</v>
      </c>
      <c r="P58" s="77">
        <f>IF(VLOOKUP($A58,'Outbreak dataset'!$A:$L,12)&lt;24*(5-1), IF(VLOOKUP($A58,'Outbreak dataset'!$A:$L,6)="",0,1),0)</f>
        <v>1</v>
      </c>
    </row>
    <row r="59" spans="1:16">
      <c r="A59" s="63">
        <v>57</v>
      </c>
      <c r="B59" s="74">
        <f>IF(VLOOKUP($A59,'Outbreak dataset'!$A:$F,6)&gt;24*1,1,IF(VLOOKUP($A59,'Outbreak dataset'!$A:$F,6)="",1,0))</f>
        <v>1</v>
      </c>
      <c r="C59" s="74">
        <f>IF(VLOOKUP($A59,'Outbreak dataset'!$A:$F,6)&gt;24*2,1,IF(VLOOKUP($A59,'Outbreak dataset'!$A:$F,6)="",1,0))</f>
        <v>1</v>
      </c>
      <c r="D59" s="74">
        <f>IF(VLOOKUP($A59,'Outbreak dataset'!$A:$F,6)&gt;24*3,1,IF(VLOOKUP($A59,'Outbreak dataset'!$A:$F,6)="",1,0))</f>
        <v>0</v>
      </c>
      <c r="E59" s="74">
        <f>IF(VLOOKUP($A59,'Outbreak dataset'!$A:$F,6)&gt;24*4,1,IF(VLOOKUP($A59,'Outbreak dataset'!$A:$F,6)="",1,0))</f>
        <v>0</v>
      </c>
      <c r="F59" s="76">
        <f>IF(VLOOKUP($A59,'Outbreak dataset'!$A:$F,6)&gt;24*5,1,IF(VLOOKUP($A59,'Outbreak dataset'!$A:$F,6)="",1,0))</f>
        <v>0</v>
      </c>
      <c r="G59" s="3">
        <f>IF(VLOOKUP($A59,'Outbreak dataset'!$A:$L,12)&gt;24*(1-1), IF(VLOOKUP($A59,'Outbreak dataset'!$A:$L,6)&lt;24*(1),1,0),  IF(VLOOKUP($A59,'Outbreak dataset'!$A:$L,6)="",0,0))</f>
        <v>0</v>
      </c>
      <c r="H59" s="74">
        <f>IF(VLOOKUP($A59,'Outbreak dataset'!$A:$L,12)&gt;24*(2-1), IF(VLOOKUP($A59,'Outbreak dataset'!$A:$L,6)&lt;24*(2),1,0),  IF(VLOOKUP($A59,'Outbreak dataset'!$A:$L,6)="",0,0))</f>
        <v>0</v>
      </c>
      <c r="I59" s="74">
        <f>IF(VLOOKUP($A59,'Outbreak dataset'!$A:$L,12)&gt;24*(3-1), IF(VLOOKUP($A59,'Outbreak dataset'!$A:$L,6)&lt;24*(3),1,0),  IF(VLOOKUP($A59,'Outbreak dataset'!$A:$L,6)="",0,0))</f>
        <v>1</v>
      </c>
      <c r="J59" s="74">
        <f>IF(VLOOKUP($A59,'Outbreak dataset'!$A:$L,12)&gt;24*(4-1), IF(VLOOKUP($A59,'Outbreak dataset'!$A:$L,6)&lt;24*(4),1,0),  IF(VLOOKUP($A59,'Outbreak dataset'!$A:$L,6)="",0,0))</f>
        <v>1</v>
      </c>
      <c r="K59" s="103">
        <f>IF(VLOOKUP($A59,'Outbreak dataset'!$A:$L,12)&gt;24*(5-1), IF(VLOOKUP($A59,'Outbreak dataset'!$A:$L,6)&lt;24*(5),1,0),  IF(VLOOKUP($A59,'Outbreak dataset'!$A:$L,6)="",0,0))</f>
        <v>1</v>
      </c>
      <c r="L59" s="104">
        <f>IF(VLOOKUP($A59,'Outbreak dataset'!$A:$L,12)&lt;24*(1-1), IF(VLOOKUP($A59,'Outbreak dataset'!$A:$L,6)="",0,1),0)</f>
        <v>0</v>
      </c>
      <c r="M59" s="75">
        <f>IF(VLOOKUP($A59,'Outbreak dataset'!$A:$L,12)&lt;24*(2-1), IF(VLOOKUP($A59,'Outbreak dataset'!$A:$L,6)="",0,1),0)</f>
        <v>0</v>
      </c>
      <c r="N59" s="75">
        <f>IF(VLOOKUP($A59,'Outbreak dataset'!$A:$L,12)&lt;24*(3-1), IF(VLOOKUP($A59,'Outbreak dataset'!$A:$L,6)="",0,1),0)</f>
        <v>0</v>
      </c>
      <c r="O59" s="75">
        <f>IF(VLOOKUP($A59,'Outbreak dataset'!$A:$L,12)&lt;24*(4-1), IF(VLOOKUP($A59,'Outbreak dataset'!$A:$L,6)="",0,1),0)</f>
        <v>0</v>
      </c>
      <c r="P59" s="77">
        <f>IF(VLOOKUP($A59,'Outbreak dataset'!$A:$L,12)&lt;24*(5-1), IF(VLOOKUP($A59,'Outbreak dataset'!$A:$L,6)="",0,1),0)</f>
        <v>0</v>
      </c>
    </row>
    <row r="60" spans="1:16">
      <c r="A60" s="63">
        <v>58</v>
      </c>
      <c r="B60" s="74">
        <f>IF(VLOOKUP($A60,'Outbreak dataset'!$A:$F,6)&gt;24*1,1,IF(VLOOKUP($A60,'Outbreak dataset'!$A:$F,6)="",1,0))</f>
        <v>1</v>
      </c>
      <c r="C60" s="74">
        <f>IF(VLOOKUP($A60,'Outbreak dataset'!$A:$F,6)&gt;24*2,1,IF(VLOOKUP($A60,'Outbreak dataset'!$A:$F,6)="",1,0))</f>
        <v>1</v>
      </c>
      <c r="D60" s="74">
        <f>IF(VLOOKUP($A60,'Outbreak dataset'!$A:$F,6)&gt;24*3,1,IF(VLOOKUP($A60,'Outbreak dataset'!$A:$F,6)="",1,0))</f>
        <v>0</v>
      </c>
      <c r="E60" s="74">
        <f>IF(VLOOKUP($A60,'Outbreak dataset'!$A:$F,6)&gt;24*4,1,IF(VLOOKUP($A60,'Outbreak dataset'!$A:$F,6)="",1,0))</f>
        <v>0</v>
      </c>
      <c r="F60" s="76">
        <f>IF(VLOOKUP($A60,'Outbreak dataset'!$A:$F,6)&gt;24*5,1,IF(VLOOKUP($A60,'Outbreak dataset'!$A:$F,6)="",1,0))</f>
        <v>0</v>
      </c>
      <c r="G60" s="3">
        <f>IF(VLOOKUP($A60,'Outbreak dataset'!$A:$L,12)&gt;24*(1-1), IF(VLOOKUP($A60,'Outbreak dataset'!$A:$L,6)&lt;24*(1),1,0),  IF(VLOOKUP($A60,'Outbreak dataset'!$A:$L,6)="",0,0))</f>
        <v>0</v>
      </c>
      <c r="H60" s="74">
        <f>IF(VLOOKUP($A60,'Outbreak dataset'!$A:$L,12)&gt;24*(2-1), IF(VLOOKUP($A60,'Outbreak dataset'!$A:$L,6)&lt;24*(2),1,0),  IF(VLOOKUP($A60,'Outbreak dataset'!$A:$L,6)="",0,0))</f>
        <v>0</v>
      </c>
      <c r="I60" s="74">
        <f>IF(VLOOKUP($A60,'Outbreak dataset'!$A:$L,12)&gt;24*(3-1), IF(VLOOKUP($A60,'Outbreak dataset'!$A:$L,6)&lt;24*(3),1,0),  IF(VLOOKUP($A60,'Outbreak dataset'!$A:$L,6)="",0,0))</f>
        <v>1</v>
      </c>
      <c r="J60" s="74">
        <f>IF(VLOOKUP($A60,'Outbreak dataset'!$A:$L,12)&gt;24*(4-1), IF(VLOOKUP($A60,'Outbreak dataset'!$A:$L,6)&lt;24*(4),1,0),  IF(VLOOKUP($A60,'Outbreak dataset'!$A:$L,6)="",0,0))</f>
        <v>1</v>
      </c>
      <c r="K60" s="103">
        <f>IF(VLOOKUP($A60,'Outbreak dataset'!$A:$L,12)&gt;24*(5-1), IF(VLOOKUP($A60,'Outbreak dataset'!$A:$L,6)&lt;24*(5),1,0),  IF(VLOOKUP($A60,'Outbreak dataset'!$A:$L,6)="",0,0))</f>
        <v>0</v>
      </c>
      <c r="L60" s="104">
        <f>IF(VLOOKUP($A60,'Outbreak dataset'!$A:$L,12)&lt;24*(1-1), IF(VLOOKUP($A60,'Outbreak dataset'!$A:$L,6)="",0,1),0)</f>
        <v>0</v>
      </c>
      <c r="M60" s="75">
        <f>IF(VLOOKUP($A60,'Outbreak dataset'!$A:$L,12)&lt;24*(2-1), IF(VLOOKUP($A60,'Outbreak dataset'!$A:$L,6)="",0,1),0)</f>
        <v>0</v>
      </c>
      <c r="N60" s="75">
        <f>IF(VLOOKUP($A60,'Outbreak dataset'!$A:$L,12)&lt;24*(3-1), IF(VLOOKUP($A60,'Outbreak dataset'!$A:$L,6)="",0,1),0)</f>
        <v>0</v>
      </c>
      <c r="O60" s="75">
        <f>IF(VLOOKUP($A60,'Outbreak dataset'!$A:$L,12)&lt;24*(4-1), IF(VLOOKUP($A60,'Outbreak dataset'!$A:$L,6)="",0,1),0)</f>
        <v>0</v>
      </c>
      <c r="P60" s="77">
        <f>IF(VLOOKUP($A60,'Outbreak dataset'!$A:$L,12)&lt;24*(5-1), IF(VLOOKUP($A60,'Outbreak dataset'!$A:$L,6)="",0,1),0)</f>
        <v>1</v>
      </c>
    </row>
    <row r="61" spans="1:16">
      <c r="A61" s="63">
        <v>59</v>
      </c>
      <c r="B61" s="74">
        <f>IF(VLOOKUP($A61,'Outbreak dataset'!$A:$F,6)&gt;24*1,1,IF(VLOOKUP($A61,'Outbreak dataset'!$A:$F,6)="",1,0))</f>
        <v>1</v>
      </c>
      <c r="C61" s="74">
        <f>IF(VLOOKUP($A61,'Outbreak dataset'!$A:$F,6)&gt;24*2,1,IF(VLOOKUP($A61,'Outbreak dataset'!$A:$F,6)="",1,0))</f>
        <v>1</v>
      </c>
      <c r="D61" s="74">
        <f>IF(VLOOKUP($A61,'Outbreak dataset'!$A:$F,6)&gt;24*3,1,IF(VLOOKUP($A61,'Outbreak dataset'!$A:$F,6)="",1,0))</f>
        <v>0</v>
      </c>
      <c r="E61" s="74">
        <f>IF(VLOOKUP($A61,'Outbreak dataset'!$A:$F,6)&gt;24*4,1,IF(VLOOKUP($A61,'Outbreak dataset'!$A:$F,6)="",1,0))</f>
        <v>0</v>
      </c>
      <c r="F61" s="76">
        <f>IF(VLOOKUP($A61,'Outbreak dataset'!$A:$F,6)&gt;24*5,1,IF(VLOOKUP($A61,'Outbreak dataset'!$A:$F,6)="",1,0))</f>
        <v>0</v>
      </c>
      <c r="G61" s="3">
        <f>IF(VLOOKUP($A61,'Outbreak dataset'!$A:$L,12)&gt;24*(1-1), IF(VLOOKUP($A61,'Outbreak dataset'!$A:$L,6)&lt;24*(1),1,0),  IF(VLOOKUP($A61,'Outbreak dataset'!$A:$L,6)="",0,0))</f>
        <v>0</v>
      </c>
      <c r="H61" s="74">
        <f>IF(VLOOKUP($A61,'Outbreak dataset'!$A:$L,12)&gt;24*(2-1), IF(VLOOKUP($A61,'Outbreak dataset'!$A:$L,6)&lt;24*(2),1,0),  IF(VLOOKUP($A61,'Outbreak dataset'!$A:$L,6)="",0,0))</f>
        <v>0</v>
      </c>
      <c r="I61" s="74">
        <f>IF(VLOOKUP($A61,'Outbreak dataset'!$A:$L,12)&gt;24*(3-1), IF(VLOOKUP($A61,'Outbreak dataset'!$A:$L,6)&lt;24*(3),1,0),  IF(VLOOKUP($A61,'Outbreak dataset'!$A:$L,6)="",0,0))</f>
        <v>1</v>
      </c>
      <c r="J61" s="74">
        <f>IF(VLOOKUP($A61,'Outbreak dataset'!$A:$L,12)&gt;24*(4-1), IF(VLOOKUP($A61,'Outbreak dataset'!$A:$L,6)&lt;24*(4),1,0),  IF(VLOOKUP($A61,'Outbreak dataset'!$A:$L,6)="",0,0))</f>
        <v>1</v>
      </c>
      <c r="K61" s="103">
        <f>IF(VLOOKUP($A61,'Outbreak dataset'!$A:$L,12)&gt;24*(5-1), IF(VLOOKUP($A61,'Outbreak dataset'!$A:$L,6)&lt;24*(5),1,0),  IF(VLOOKUP($A61,'Outbreak dataset'!$A:$L,6)="",0,0))</f>
        <v>0</v>
      </c>
      <c r="L61" s="104">
        <f>IF(VLOOKUP($A61,'Outbreak dataset'!$A:$L,12)&lt;24*(1-1), IF(VLOOKUP($A61,'Outbreak dataset'!$A:$L,6)="",0,1),0)</f>
        <v>0</v>
      </c>
      <c r="M61" s="75">
        <f>IF(VLOOKUP($A61,'Outbreak dataset'!$A:$L,12)&lt;24*(2-1), IF(VLOOKUP($A61,'Outbreak dataset'!$A:$L,6)="",0,1),0)</f>
        <v>0</v>
      </c>
      <c r="N61" s="75">
        <f>IF(VLOOKUP($A61,'Outbreak dataset'!$A:$L,12)&lt;24*(3-1), IF(VLOOKUP($A61,'Outbreak dataset'!$A:$L,6)="",0,1),0)</f>
        <v>0</v>
      </c>
      <c r="O61" s="75">
        <f>IF(VLOOKUP($A61,'Outbreak dataset'!$A:$L,12)&lt;24*(4-1), IF(VLOOKUP($A61,'Outbreak dataset'!$A:$L,6)="",0,1),0)</f>
        <v>0</v>
      </c>
      <c r="P61" s="77">
        <f>IF(VLOOKUP($A61,'Outbreak dataset'!$A:$L,12)&lt;24*(5-1), IF(VLOOKUP($A61,'Outbreak dataset'!$A:$L,6)="",0,1),0)</f>
        <v>1</v>
      </c>
    </row>
    <row r="62" spans="1:16">
      <c r="A62" s="63">
        <v>60</v>
      </c>
      <c r="B62" s="74">
        <f>IF(VLOOKUP($A62,'Outbreak dataset'!$A:$F,6)&gt;24*1,1,IF(VLOOKUP($A62,'Outbreak dataset'!$A:$F,6)="",1,0))</f>
        <v>1</v>
      </c>
      <c r="C62" s="74">
        <f>IF(VLOOKUP($A62,'Outbreak dataset'!$A:$F,6)&gt;24*2,1,IF(VLOOKUP($A62,'Outbreak dataset'!$A:$F,6)="",1,0))</f>
        <v>1</v>
      </c>
      <c r="D62" s="74">
        <f>IF(VLOOKUP($A62,'Outbreak dataset'!$A:$F,6)&gt;24*3,1,IF(VLOOKUP($A62,'Outbreak dataset'!$A:$F,6)="",1,0))</f>
        <v>1</v>
      </c>
      <c r="E62" s="74">
        <f>IF(VLOOKUP($A62,'Outbreak dataset'!$A:$F,6)&gt;24*4,1,IF(VLOOKUP($A62,'Outbreak dataset'!$A:$F,6)="",1,0))</f>
        <v>0</v>
      </c>
      <c r="F62" s="76">
        <f>IF(VLOOKUP($A62,'Outbreak dataset'!$A:$F,6)&gt;24*5,1,IF(VLOOKUP($A62,'Outbreak dataset'!$A:$F,6)="",1,0))</f>
        <v>0</v>
      </c>
      <c r="G62" s="3">
        <f>IF(VLOOKUP($A62,'Outbreak dataset'!$A:$L,12)&gt;24*(1-1), IF(VLOOKUP($A62,'Outbreak dataset'!$A:$L,6)&lt;24*(1),1,0),  IF(VLOOKUP($A62,'Outbreak dataset'!$A:$L,6)="",0,0))</f>
        <v>0</v>
      </c>
      <c r="H62" s="74">
        <f>IF(VLOOKUP($A62,'Outbreak dataset'!$A:$L,12)&gt;24*(2-1), IF(VLOOKUP($A62,'Outbreak dataset'!$A:$L,6)&lt;24*(2),1,0),  IF(VLOOKUP($A62,'Outbreak dataset'!$A:$L,6)="",0,0))</f>
        <v>0</v>
      </c>
      <c r="I62" s="74">
        <f>IF(VLOOKUP($A62,'Outbreak dataset'!$A:$L,12)&gt;24*(3-1), IF(VLOOKUP($A62,'Outbreak dataset'!$A:$L,6)&lt;24*(3),1,0),  IF(VLOOKUP($A62,'Outbreak dataset'!$A:$L,6)="",0,0))</f>
        <v>0</v>
      </c>
      <c r="J62" s="74">
        <f>IF(VLOOKUP($A62,'Outbreak dataset'!$A:$L,12)&gt;24*(4-1), IF(VLOOKUP($A62,'Outbreak dataset'!$A:$L,6)&lt;24*(4),1,0),  IF(VLOOKUP($A62,'Outbreak dataset'!$A:$L,6)="",0,0))</f>
        <v>1</v>
      </c>
      <c r="K62" s="103">
        <f>IF(VLOOKUP($A62,'Outbreak dataset'!$A:$L,12)&gt;24*(5-1), IF(VLOOKUP($A62,'Outbreak dataset'!$A:$L,6)&lt;24*(5),1,0),  IF(VLOOKUP($A62,'Outbreak dataset'!$A:$L,6)="",0,0))</f>
        <v>0</v>
      </c>
      <c r="L62" s="104">
        <f>IF(VLOOKUP($A62,'Outbreak dataset'!$A:$L,12)&lt;24*(1-1), IF(VLOOKUP($A62,'Outbreak dataset'!$A:$L,6)="",0,1),0)</f>
        <v>0</v>
      </c>
      <c r="M62" s="75">
        <f>IF(VLOOKUP($A62,'Outbreak dataset'!$A:$L,12)&lt;24*(2-1), IF(VLOOKUP($A62,'Outbreak dataset'!$A:$L,6)="",0,1),0)</f>
        <v>0</v>
      </c>
      <c r="N62" s="75">
        <f>IF(VLOOKUP($A62,'Outbreak dataset'!$A:$L,12)&lt;24*(3-1), IF(VLOOKUP($A62,'Outbreak dataset'!$A:$L,6)="",0,1),0)</f>
        <v>0</v>
      </c>
      <c r="O62" s="75">
        <f>IF(VLOOKUP($A62,'Outbreak dataset'!$A:$L,12)&lt;24*(4-1), IF(VLOOKUP($A62,'Outbreak dataset'!$A:$L,6)="",0,1),0)</f>
        <v>0</v>
      </c>
      <c r="P62" s="77">
        <f>IF(VLOOKUP($A62,'Outbreak dataset'!$A:$L,12)&lt;24*(5-1), IF(VLOOKUP($A62,'Outbreak dataset'!$A:$L,6)="",0,1),0)</f>
        <v>1</v>
      </c>
    </row>
    <row r="63" spans="1:16">
      <c r="A63" s="63">
        <v>61</v>
      </c>
      <c r="B63" s="74">
        <f>IF(VLOOKUP($A63,'Outbreak dataset'!$A:$F,6)&gt;24*1,1,IF(VLOOKUP($A63,'Outbreak dataset'!$A:$F,6)="",1,0))</f>
        <v>1</v>
      </c>
      <c r="C63" s="74">
        <f>IF(VLOOKUP($A63,'Outbreak dataset'!$A:$F,6)&gt;24*2,1,IF(VLOOKUP($A63,'Outbreak dataset'!$A:$F,6)="",1,0))</f>
        <v>1</v>
      </c>
      <c r="D63" s="74">
        <f>IF(VLOOKUP($A63,'Outbreak dataset'!$A:$F,6)&gt;24*3,1,IF(VLOOKUP($A63,'Outbreak dataset'!$A:$F,6)="",1,0))</f>
        <v>1</v>
      </c>
      <c r="E63" s="74">
        <f>IF(VLOOKUP($A63,'Outbreak dataset'!$A:$F,6)&gt;24*4,1,IF(VLOOKUP($A63,'Outbreak dataset'!$A:$F,6)="",1,0))</f>
        <v>0</v>
      </c>
      <c r="F63" s="76">
        <f>IF(VLOOKUP($A63,'Outbreak dataset'!$A:$F,6)&gt;24*5,1,IF(VLOOKUP($A63,'Outbreak dataset'!$A:$F,6)="",1,0))</f>
        <v>0</v>
      </c>
      <c r="G63" s="3">
        <f>IF(VLOOKUP($A63,'Outbreak dataset'!$A:$L,12)&gt;24*(1-1), IF(VLOOKUP($A63,'Outbreak dataset'!$A:$L,6)&lt;24*(1),1,0),  IF(VLOOKUP($A63,'Outbreak dataset'!$A:$L,6)="",0,0))</f>
        <v>0</v>
      </c>
      <c r="H63" s="74">
        <f>IF(VLOOKUP($A63,'Outbreak dataset'!$A:$L,12)&gt;24*(2-1), IF(VLOOKUP($A63,'Outbreak dataset'!$A:$L,6)&lt;24*(2),1,0),  IF(VLOOKUP($A63,'Outbreak dataset'!$A:$L,6)="",0,0))</f>
        <v>0</v>
      </c>
      <c r="I63" s="74">
        <f>IF(VLOOKUP($A63,'Outbreak dataset'!$A:$L,12)&gt;24*(3-1), IF(VLOOKUP($A63,'Outbreak dataset'!$A:$L,6)&lt;24*(3),1,0),  IF(VLOOKUP($A63,'Outbreak dataset'!$A:$L,6)="",0,0))</f>
        <v>0</v>
      </c>
      <c r="J63" s="74">
        <f>IF(VLOOKUP($A63,'Outbreak dataset'!$A:$L,12)&gt;24*(4-1), IF(VLOOKUP($A63,'Outbreak dataset'!$A:$L,6)&lt;24*(4),1,0),  IF(VLOOKUP($A63,'Outbreak dataset'!$A:$L,6)="",0,0))</f>
        <v>1</v>
      </c>
      <c r="K63" s="103">
        <f>IF(VLOOKUP($A63,'Outbreak dataset'!$A:$L,12)&gt;24*(5-1), IF(VLOOKUP($A63,'Outbreak dataset'!$A:$L,6)&lt;24*(5),1,0),  IF(VLOOKUP($A63,'Outbreak dataset'!$A:$L,6)="",0,0))</f>
        <v>1</v>
      </c>
      <c r="L63" s="104">
        <f>IF(VLOOKUP($A63,'Outbreak dataset'!$A:$L,12)&lt;24*(1-1), IF(VLOOKUP($A63,'Outbreak dataset'!$A:$L,6)="",0,1),0)</f>
        <v>0</v>
      </c>
      <c r="M63" s="75">
        <f>IF(VLOOKUP($A63,'Outbreak dataset'!$A:$L,12)&lt;24*(2-1), IF(VLOOKUP($A63,'Outbreak dataset'!$A:$L,6)="",0,1),0)</f>
        <v>0</v>
      </c>
      <c r="N63" s="75">
        <f>IF(VLOOKUP($A63,'Outbreak dataset'!$A:$L,12)&lt;24*(3-1), IF(VLOOKUP($A63,'Outbreak dataset'!$A:$L,6)="",0,1),0)</f>
        <v>0</v>
      </c>
      <c r="O63" s="75">
        <f>IF(VLOOKUP($A63,'Outbreak dataset'!$A:$L,12)&lt;24*(4-1), IF(VLOOKUP($A63,'Outbreak dataset'!$A:$L,6)="",0,1),0)</f>
        <v>0</v>
      </c>
      <c r="P63" s="77">
        <f>IF(VLOOKUP($A63,'Outbreak dataset'!$A:$L,12)&lt;24*(5-1), IF(VLOOKUP($A63,'Outbreak dataset'!$A:$L,6)="",0,1),0)</f>
        <v>0</v>
      </c>
    </row>
    <row r="64" spans="1:16">
      <c r="A64" s="63">
        <v>62</v>
      </c>
      <c r="B64" s="74">
        <f>IF(VLOOKUP($A64,'Outbreak dataset'!$A:$F,6)&gt;24*1,1,IF(VLOOKUP($A64,'Outbreak dataset'!$A:$F,6)="",1,0))</f>
        <v>1</v>
      </c>
      <c r="C64" s="74">
        <f>IF(VLOOKUP($A64,'Outbreak dataset'!$A:$F,6)&gt;24*2,1,IF(VLOOKUP($A64,'Outbreak dataset'!$A:$F,6)="",1,0))</f>
        <v>1</v>
      </c>
      <c r="D64" s="74">
        <f>IF(VLOOKUP($A64,'Outbreak dataset'!$A:$F,6)&gt;24*3,1,IF(VLOOKUP($A64,'Outbreak dataset'!$A:$F,6)="",1,0))</f>
        <v>1</v>
      </c>
      <c r="E64" s="74">
        <f>IF(VLOOKUP($A64,'Outbreak dataset'!$A:$F,6)&gt;24*4,1,IF(VLOOKUP($A64,'Outbreak dataset'!$A:$F,6)="",1,0))</f>
        <v>0</v>
      </c>
      <c r="F64" s="76">
        <f>IF(VLOOKUP($A64,'Outbreak dataset'!$A:$F,6)&gt;24*5,1,IF(VLOOKUP($A64,'Outbreak dataset'!$A:$F,6)="",1,0))</f>
        <v>0</v>
      </c>
      <c r="G64" s="3">
        <f>IF(VLOOKUP($A64,'Outbreak dataset'!$A:$L,12)&gt;24*(1-1), IF(VLOOKUP($A64,'Outbreak dataset'!$A:$L,6)&lt;24*(1),1,0),  IF(VLOOKUP($A64,'Outbreak dataset'!$A:$L,6)="",0,0))</f>
        <v>0</v>
      </c>
      <c r="H64" s="74">
        <f>IF(VLOOKUP($A64,'Outbreak dataset'!$A:$L,12)&gt;24*(2-1), IF(VLOOKUP($A64,'Outbreak dataset'!$A:$L,6)&lt;24*(2),1,0),  IF(VLOOKUP($A64,'Outbreak dataset'!$A:$L,6)="",0,0))</f>
        <v>0</v>
      </c>
      <c r="I64" s="74">
        <f>IF(VLOOKUP($A64,'Outbreak dataset'!$A:$L,12)&gt;24*(3-1), IF(VLOOKUP($A64,'Outbreak dataset'!$A:$L,6)&lt;24*(3),1,0),  IF(VLOOKUP($A64,'Outbreak dataset'!$A:$L,6)="",0,0))</f>
        <v>0</v>
      </c>
      <c r="J64" s="74">
        <f>IF(VLOOKUP($A64,'Outbreak dataset'!$A:$L,12)&gt;24*(4-1), IF(VLOOKUP($A64,'Outbreak dataset'!$A:$L,6)&lt;24*(4),1,0),  IF(VLOOKUP($A64,'Outbreak dataset'!$A:$L,6)="",0,0))</f>
        <v>1</v>
      </c>
      <c r="K64" s="103">
        <f>IF(VLOOKUP($A64,'Outbreak dataset'!$A:$L,12)&gt;24*(5-1), IF(VLOOKUP($A64,'Outbreak dataset'!$A:$L,6)&lt;24*(5),1,0),  IF(VLOOKUP($A64,'Outbreak dataset'!$A:$L,6)="",0,0))</f>
        <v>1</v>
      </c>
      <c r="L64" s="104">
        <f>IF(VLOOKUP($A64,'Outbreak dataset'!$A:$L,12)&lt;24*(1-1), IF(VLOOKUP($A64,'Outbreak dataset'!$A:$L,6)="",0,1),0)</f>
        <v>0</v>
      </c>
      <c r="M64" s="75">
        <f>IF(VLOOKUP($A64,'Outbreak dataset'!$A:$L,12)&lt;24*(2-1), IF(VLOOKUP($A64,'Outbreak dataset'!$A:$L,6)="",0,1),0)</f>
        <v>0</v>
      </c>
      <c r="N64" s="75">
        <f>IF(VLOOKUP($A64,'Outbreak dataset'!$A:$L,12)&lt;24*(3-1), IF(VLOOKUP($A64,'Outbreak dataset'!$A:$L,6)="",0,1),0)</f>
        <v>0</v>
      </c>
      <c r="O64" s="75">
        <f>IF(VLOOKUP($A64,'Outbreak dataset'!$A:$L,12)&lt;24*(4-1), IF(VLOOKUP($A64,'Outbreak dataset'!$A:$L,6)="",0,1),0)</f>
        <v>0</v>
      </c>
      <c r="P64" s="77">
        <f>IF(VLOOKUP($A64,'Outbreak dataset'!$A:$L,12)&lt;24*(5-1), IF(VLOOKUP($A64,'Outbreak dataset'!$A:$L,6)="",0,1),0)</f>
        <v>0</v>
      </c>
    </row>
    <row r="65" spans="1:16">
      <c r="A65" s="63">
        <v>63</v>
      </c>
      <c r="B65" s="74">
        <f>IF(VLOOKUP($A65,'Outbreak dataset'!$A:$F,6)&gt;24*1,1,IF(VLOOKUP($A65,'Outbreak dataset'!$A:$F,6)="",1,0))</f>
        <v>1</v>
      </c>
      <c r="C65" s="74">
        <f>IF(VLOOKUP($A65,'Outbreak dataset'!$A:$F,6)&gt;24*2,1,IF(VLOOKUP($A65,'Outbreak dataset'!$A:$F,6)="",1,0))</f>
        <v>1</v>
      </c>
      <c r="D65" s="74">
        <f>IF(VLOOKUP($A65,'Outbreak dataset'!$A:$F,6)&gt;24*3,1,IF(VLOOKUP($A65,'Outbreak dataset'!$A:$F,6)="",1,0))</f>
        <v>1</v>
      </c>
      <c r="E65" s="74">
        <f>IF(VLOOKUP($A65,'Outbreak dataset'!$A:$F,6)&gt;24*4,1,IF(VLOOKUP($A65,'Outbreak dataset'!$A:$F,6)="",1,0))</f>
        <v>0</v>
      </c>
      <c r="F65" s="76">
        <f>IF(VLOOKUP($A65,'Outbreak dataset'!$A:$F,6)&gt;24*5,1,IF(VLOOKUP($A65,'Outbreak dataset'!$A:$F,6)="",1,0))</f>
        <v>0</v>
      </c>
      <c r="G65" s="3">
        <f>IF(VLOOKUP($A65,'Outbreak dataset'!$A:$L,12)&gt;24*(1-1), IF(VLOOKUP($A65,'Outbreak dataset'!$A:$L,6)&lt;24*(1),1,0),  IF(VLOOKUP($A65,'Outbreak dataset'!$A:$L,6)="",0,0))</f>
        <v>0</v>
      </c>
      <c r="H65" s="74">
        <f>IF(VLOOKUP($A65,'Outbreak dataset'!$A:$L,12)&gt;24*(2-1), IF(VLOOKUP($A65,'Outbreak dataset'!$A:$L,6)&lt;24*(2),1,0),  IF(VLOOKUP($A65,'Outbreak dataset'!$A:$L,6)="",0,0))</f>
        <v>0</v>
      </c>
      <c r="I65" s="74">
        <f>IF(VLOOKUP($A65,'Outbreak dataset'!$A:$L,12)&gt;24*(3-1), IF(VLOOKUP($A65,'Outbreak dataset'!$A:$L,6)&lt;24*(3),1,0),  IF(VLOOKUP($A65,'Outbreak dataset'!$A:$L,6)="",0,0))</f>
        <v>0</v>
      </c>
      <c r="J65" s="74">
        <f>IF(VLOOKUP($A65,'Outbreak dataset'!$A:$L,12)&gt;24*(4-1), IF(VLOOKUP($A65,'Outbreak dataset'!$A:$L,6)&lt;24*(4),1,0),  IF(VLOOKUP($A65,'Outbreak dataset'!$A:$L,6)="",0,0))</f>
        <v>1</v>
      </c>
      <c r="K65" s="103">
        <f>IF(VLOOKUP($A65,'Outbreak dataset'!$A:$L,12)&gt;24*(5-1), IF(VLOOKUP($A65,'Outbreak dataset'!$A:$L,6)&lt;24*(5),1,0),  IF(VLOOKUP($A65,'Outbreak dataset'!$A:$L,6)="",0,0))</f>
        <v>1</v>
      </c>
      <c r="L65" s="104">
        <f>IF(VLOOKUP($A65,'Outbreak dataset'!$A:$L,12)&lt;24*(1-1), IF(VLOOKUP($A65,'Outbreak dataset'!$A:$L,6)="",0,1),0)</f>
        <v>0</v>
      </c>
      <c r="M65" s="75">
        <f>IF(VLOOKUP($A65,'Outbreak dataset'!$A:$L,12)&lt;24*(2-1), IF(VLOOKUP($A65,'Outbreak dataset'!$A:$L,6)="",0,1),0)</f>
        <v>0</v>
      </c>
      <c r="N65" s="75">
        <f>IF(VLOOKUP($A65,'Outbreak dataset'!$A:$L,12)&lt;24*(3-1), IF(VLOOKUP($A65,'Outbreak dataset'!$A:$L,6)="",0,1),0)</f>
        <v>0</v>
      </c>
      <c r="O65" s="75">
        <f>IF(VLOOKUP($A65,'Outbreak dataset'!$A:$L,12)&lt;24*(4-1), IF(VLOOKUP($A65,'Outbreak dataset'!$A:$L,6)="",0,1),0)</f>
        <v>0</v>
      </c>
      <c r="P65" s="77">
        <f>IF(VLOOKUP($A65,'Outbreak dataset'!$A:$L,12)&lt;24*(5-1), IF(VLOOKUP($A65,'Outbreak dataset'!$A:$L,6)="",0,1),0)</f>
        <v>0</v>
      </c>
    </row>
    <row r="66" spans="1:16">
      <c r="A66" s="63">
        <v>64</v>
      </c>
      <c r="B66" s="74">
        <f>IF(VLOOKUP($A66,'Outbreak dataset'!$A:$F,6)&gt;24*1,1,IF(VLOOKUP($A66,'Outbreak dataset'!$A:$F,6)="",1,0))</f>
        <v>1</v>
      </c>
      <c r="C66" s="74">
        <f>IF(VLOOKUP($A66,'Outbreak dataset'!$A:$F,6)&gt;24*2,1,IF(VLOOKUP($A66,'Outbreak dataset'!$A:$F,6)="",1,0))</f>
        <v>1</v>
      </c>
      <c r="D66" s="74">
        <f>IF(VLOOKUP($A66,'Outbreak dataset'!$A:$F,6)&gt;24*3,1,IF(VLOOKUP($A66,'Outbreak dataset'!$A:$F,6)="",1,0))</f>
        <v>1</v>
      </c>
      <c r="E66" s="74">
        <f>IF(VLOOKUP($A66,'Outbreak dataset'!$A:$F,6)&gt;24*4,1,IF(VLOOKUP($A66,'Outbreak dataset'!$A:$F,6)="",1,0))</f>
        <v>0</v>
      </c>
      <c r="F66" s="76">
        <f>IF(VLOOKUP($A66,'Outbreak dataset'!$A:$F,6)&gt;24*5,1,IF(VLOOKUP($A66,'Outbreak dataset'!$A:$F,6)="",1,0))</f>
        <v>0</v>
      </c>
      <c r="G66" s="3">
        <f>IF(VLOOKUP($A66,'Outbreak dataset'!$A:$L,12)&gt;24*(1-1), IF(VLOOKUP($A66,'Outbreak dataset'!$A:$L,6)&lt;24*(1),1,0),  IF(VLOOKUP($A66,'Outbreak dataset'!$A:$L,6)="",0,0))</f>
        <v>0</v>
      </c>
      <c r="H66" s="74">
        <f>IF(VLOOKUP($A66,'Outbreak dataset'!$A:$L,12)&gt;24*(2-1), IF(VLOOKUP($A66,'Outbreak dataset'!$A:$L,6)&lt;24*(2),1,0),  IF(VLOOKUP($A66,'Outbreak dataset'!$A:$L,6)="",0,0))</f>
        <v>0</v>
      </c>
      <c r="I66" s="74">
        <f>IF(VLOOKUP($A66,'Outbreak dataset'!$A:$L,12)&gt;24*(3-1), IF(VLOOKUP($A66,'Outbreak dataset'!$A:$L,6)&lt;24*(3),1,0),  IF(VLOOKUP($A66,'Outbreak dataset'!$A:$L,6)="",0,0))</f>
        <v>0</v>
      </c>
      <c r="J66" s="74">
        <f>IF(VLOOKUP($A66,'Outbreak dataset'!$A:$L,12)&gt;24*(4-1), IF(VLOOKUP($A66,'Outbreak dataset'!$A:$L,6)&lt;24*(4),1,0),  IF(VLOOKUP($A66,'Outbreak dataset'!$A:$L,6)="",0,0))</f>
        <v>1</v>
      </c>
      <c r="K66" s="103">
        <f>IF(VLOOKUP($A66,'Outbreak dataset'!$A:$L,12)&gt;24*(5-1), IF(VLOOKUP($A66,'Outbreak dataset'!$A:$L,6)&lt;24*(5),1,0),  IF(VLOOKUP($A66,'Outbreak dataset'!$A:$L,6)="",0,0))</f>
        <v>1</v>
      </c>
      <c r="L66" s="104">
        <f>IF(VLOOKUP($A66,'Outbreak dataset'!$A:$L,12)&lt;24*(1-1), IF(VLOOKUP($A66,'Outbreak dataset'!$A:$L,6)="",0,1),0)</f>
        <v>0</v>
      </c>
      <c r="M66" s="75">
        <f>IF(VLOOKUP($A66,'Outbreak dataset'!$A:$L,12)&lt;24*(2-1), IF(VLOOKUP($A66,'Outbreak dataset'!$A:$L,6)="",0,1),0)</f>
        <v>0</v>
      </c>
      <c r="N66" s="75">
        <f>IF(VLOOKUP($A66,'Outbreak dataset'!$A:$L,12)&lt;24*(3-1), IF(VLOOKUP($A66,'Outbreak dataset'!$A:$L,6)="",0,1),0)</f>
        <v>0</v>
      </c>
      <c r="O66" s="75">
        <f>IF(VLOOKUP($A66,'Outbreak dataset'!$A:$L,12)&lt;24*(4-1), IF(VLOOKUP($A66,'Outbreak dataset'!$A:$L,6)="",0,1),0)</f>
        <v>0</v>
      </c>
      <c r="P66" s="77">
        <f>IF(VLOOKUP($A66,'Outbreak dataset'!$A:$L,12)&lt;24*(5-1), IF(VLOOKUP($A66,'Outbreak dataset'!$A:$L,6)="",0,1),0)</f>
        <v>0</v>
      </c>
    </row>
    <row r="67" spans="1:16">
      <c r="A67" s="63">
        <v>65</v>
      </c>
      <c r="B67" s="74">
        <f>IF(VLOOKUP($A67,'Outbreak dataset'!$A:$F,6)&gt;24*1,1,IF(VLOOKUP($A67,'Outbreak dataset'!$A:$F,6)="",1,0))</f>
        <v>1</v>
      </c>
      <c r="C67" s="74">
        <f>IF(VLOOKUP($A67,'Outbreak dataset'!$A:$F,6)&gt;24*2,1,IF(VLOOKUP($A67,'Outbreak dataset'!$A:$F,6)="",1,0))</f>
        <v>1</v>
      </c>
      <c r="D67" s="74">
        <f>IF(VLOOKUP($A67,'Outbreak dataset'!$A:$F,6)&gt;24*3,1,IF(VLOOKUP($A67,'Outbreak dataset'!$A:$F,6)="",1,0))</f>
        <v>1</v>
      </c>
      <c r="E67" s="74">
        <f>IF(VLOOKUP($A67,'Outbreak dataset'!$A:$F,6)&gt;24*4,1,IF(VLOOKUP($A67,'Outbreak dataset'!$A:$F,6)="",1,0))</f>
        <v>0</v>
      </c>
      <c r="F67" s="76">
        <f>IF(VLOOKUP($A67,'Outbreak dataset'!$A:$F,6)&gt;24*5,1,IF(VLOOKUP($A67,'Outbreak dataset'!$A:$F,6)="",1,0))</f>
        <v>0</v>
      </c>
      <c r="G67" s="3">
        <f>IF(VLOOKUP($A67,'Outbreak dataset'!$A:$L,12)&gt;24*(1-1), IF(VLOOKUP($A67,'Outbreak dataset'!$A:$L,6)&lt;24*(1),1,0),  IF(VLOOKUP($A67,'Outbreak dataset'!$A:$L,6)="",0,0))</f>
        <v>0</v>
      </c>
      <c r="H67" s="74">
        <f>IF(VLOOKUP($A67,'Outbreak dataset'!$A:$L,12)&gt;24*(2-1), IF(VLOOKUP($A67,'Outbreak dataset'!$A:$L,6)&lt;24*(2),1,0),  IF(VLOOKUP($A67,'Outbreak dataset'!$A:$L,6)="",0,0))</f>
        <v>0</v>
      </c>
      <c r="I67" s="74">
        <f>IF(VLOOKUP($A67,'Outbreak dataset'!$A:$L,12)&gt;24*(3-1), IF(VLOOKUP($A67,'Outbreak dataset'!$A:$L,6)&lt;24*(3),1,0),  IF(VLOOKUP($A67,'Outbreak dataset'!$A:$L,6)="",0,0))</f>
        <v>0</v>
      </c>
      <c r="J67" s="74">
        <f>IF(VLOOKUP($A67,'Outbreak dataset'!$A:$L,12)&gt;24*(4-1), IF(VLOOKUP($A67,'Outbreak dataset'!$A:$L,6)&lt;24*(4),1,0),  IF(VLOOKUP($A67,'Outbreak dataset'!$A:$L,6)="",0,0))</f>
        <v>1</v>
      </c>
      <c r="K67" s="103">
        <f>IF(VLOOKUP($A67,'Outbreak dataset'!$A:$L,12)&gt;24*(5-1), IF(VLOOKUP($A67,'Outbreak dataset'!$A:$L,6)&lt;24*(5),1,0),  IF(VLOOKUP($A67,'Outbreak dataset'!$A:$L,6)="",0,0))</f>
        <v>1</v>
      </c>
      <c r="L67" s="104">
        <f>IF(VLOOKUP($A67,'Outbreak dataset'!$A:$L,12)&lt;24*(1-1), IF(VLOOKUP($A67,'Outbreak dataset'!$A:$L,6)="",0,1),0)</f>
        <v>0</v>
      </c>
      <c r="M67" s="75">
        <f>IF(VLOOKUP($A67,'Outbreak dataset'!$A:$L,12)&lt;24*(2-1), IF(VLOOKUP($A67,'Outbreak dataset'!$A:$L,6)="",0,1),0)</f>
        <v>0</v>
      </c>
      <c r="N67" s="75">
        <f>IF(VLOOKUP($A67,'Outbreak dataset'!$A:$L,12)&lt;24*(3-1), IF(VLOOKUP($A67,'Outbreak dataset'!$A:$L,6)="",0,1),0)</f>
        <v>0</v>
      </c>
      <c r="O67" s="75">
        <f>IF(VLOOKUP($A67,'Outbreak dataset'!$A:$L,12)&lt;24*(4-1), IF(VLOOKUP($A67,'Outbreak dataset'!$A:$L,6)="",0,1),0)</f>
        <v>0</v>
      </c>
      <c r="P67" s="77">
        <f>IF(VLOOKUP($A67,'Outbreak dataset'!$A:$L,12)&lt;24*(5-1), IF(VLOOKUP($A67,'Outbreak dataset'!$A:$L,6)="",0,1),0)</f>
        <v>0</v>
      </c>
    </row>
    <row r="68" spans="1:16">
      <c r="A68" s="63">
        <v>66</v>
      </c>
      <c r="B68" s="74">
        <f>IF(VLOOKUP($A68,'Outbreak dataset'!$A:$F,6)&gt;24*1,1,IF(VLOOKUP($A68,'Outbreak dataset'!$A:$F,6)="",1,0))</f>
        <v>1</v>
      </c>
      <c r="C68" s="74">
        <f>IF(VLOOKUP($A68,'Outbreak dataset'!$A:$F,6)&gt;24*2,1,IF(VLOOKUP($A68,'Outbreak dataset'!$A:$F,6)="",1,0))</f>
        <v>1</v>
      </c>
      <c r="D68" s="74">
        <f>IF(VLOOKUP($A68,'Outbreak dataset'!$A:$F,6)&gt;24*3,1,IF(VLOOKUP($A68,'Outbreak dataset'!$A:$F,6)="",1,0))</f>
        <v>1</v>
      </c>
      <c r="E68" s="74">
        <f>IF(VLOOKUP($A68,'Outbreak dataset'!$A:$F,6)&gt;24*4,1,IF(VLOOKUP($A68,'Outbreak dataset'!$A:$F,6)="",1,0))</f>
        <v>0</v>
      </c>
      <c r="F68" s="76">
        <f>IF(VLOOKUP($A68,'Outbreak dataset'!$A:$F,6)&gt;24*5,1,IF(VLOOKUP($A68,'Outbreak dataset'!$A:$F,6)="",1,0))</f>
        <v>0</v>
      </c>
      <c r="G68" s="3">
        <f>IF(VLOOKUP($A68,'Outbreak dataset'!$A:$L,12)&gt;24*(1-1), IF(VLOOKUP($A68,'Outbreak dataset'!$A:$L,6)&lt;24*(1),1,0),  IF(VLOOKUP($A68,'Outbreak dataset'!$A:$L,6)="",0,0))</f>
        <v>0</v>
      </c>
      <c r="H68" s="74">
        <f>IF(VLOOKUP($A68,'Outbreak dataset'!$A:$L,12)&gt;24*(2-1), IF(VLOOKUP($A68,'Outbreak dataset'!$A:$L,6)&lt;24*(2),1,0),  IF(VLOOKUP($A68,'Outbreak dataset'!$A:$L,6)="",0,0))</f>
        <v>0</v>
      </c>
      <c r="I68" s="74">
        <f>IF(VLOOKUP($A68,'Outbreak dataset'!$A:$L,12)&gt;24*(3-1), IF(VLOOKUP($A68,'Outbreak dataset'!$A:$L,6)&lt;24*(3),1,0),  IF(VLOOKUP($A68,'Outbreak dataset'!$A:$L,6)="",0,0))</f>
        <v>0</v>
      </c>
      <c r="J68" s="74">
        <f>IF(VLOOKUP($A68,'Outbreak dataset'!$A:$L,12)&gt;24*(4-1), IF(VLOOKUP($A68,'Outbreak dataset'!$A:$L,6)&lt;24*(4),1,0),  IF(VLOOKUP($A68,'Outbreak dataset'!$A:$L,6)="",0,0))</f>
        <v>1</v>
      </c>
      <c r="K68" s="103">
        <f>IF(VLOOKUP($A68,'Outbreak dataset'!$A:$L,12)&gt;24*(5-1), IF(VLOOKUP($A68,'Outbreak dataset'!$A:$L,6)&lt;24*(5),1,0),  IF(VLOOKUP($A68,'Outbreak dataset'!$A:$L,6)="",0,0))</f>
        <v>1</v>
      </c>
      <c r="L68" s="104">
        <f>IF(VLOOKUP($A68,'Outbreak dataset'!$A:$L,12)&lt;24*(1-1), IF(VLOOKUP($A68,'Outbreak dataset'!$A:$L,6)="",0,1),0)</f>
        <v>0</v>
      </c>
      <c r="M68" s="75">
        <f>IF(VLOOKUP($A68,'Outbreak dataset'!$A:$L,12)&lt;24*(2-1), IF(VLOOKUP($A68,'Outbreak dataset'!$A:$L,6)="",0,1),0)</f>
        <v>0</v>
      </c>
      <c r="N68" s="75">
        <f>IF(VLOOKUP($A68,'Outbreak dataset'!$A:$L,12)&lt;24*(3-1), IF(VLOOKUP($A68,'Outbreak dataset'!$A:$L,6)="",0,1),0)</f>
        <v>0</v>
      </c>
      <c r="O68" s="75">
        <f>IF(VLOOKUP($A68,'Outbreak dataset'!$A:$L,12)&lt;24*(4-1), IF(VLOOKUP($A68,'Outbreak dataset'!$A:$L,6)="",0,1),0)</f>
        <v>0</v>
      </c>
      <c r="P68" s="77">
        <f>IF(VLOOKUP($A68,'Outbreak dataset'!$A:$L,12)&lt;24*(5-1), IF(VLOOKUP($A68,'Outbreak dataset'!$A:$L,6)="",0,1),0)</f>
        <v>0</v>
      </c>
    </row>
    <row r="69" spans="1:16">
      <c r="A69" s="63">
        <v>67</v>
      </c>
      <c r="B69" s="74">
        <f>IF(VLOOKUP($A69,'Outbreak dataset'!$A:$F,6)&gt;24*1,1,IF(VLOOKUP($A69,'Outbreak dataset'!$A:$F,6)="",1,0))</f>
        <v>1</v>
      </c>
      <c r="C69" s="74">
        <f>IF(VLOOKUP($A69,'Outbreak dataset'!$A:$F,6)&gt;24*2,1,IF(VLOOKUP($A69,'Outbreak dataset'!$A:$F,6)="",1,0))</f>
        <v>1</v>
      </c>
      <c r="D69" s="74">
        <f>IF(VLOOKUP($A69,'Outbreak dataset'!$A:$F,6)&gt;24*3,1,IF(VLOOKUP($A69,'Outbreak dataset'!$A:$F,6)="",1,0))</f>
        <v>1</v>
      </c>
      <c r="E69" s="74">
        <f>IF(VLOOKUP($A69,'Outbreak dataset'!$A:$F,6)&gt;24*4,1,IF(VLOOKUP($A69,'Outbreak dataset'!$A:$F,6)="",1,0))</f>
        <v>0</v>
      </c>
      <c r="F69" s="76">
        <f>IF(VLOOKUP($A69,'Outbreak dataset'!$A:$F,6)&gt;24*5,1,IF(VLOOKUP($A69,'Outbreak dataset'!$A:$F,6)="",1,0))</f>
        <v>0</v>
      </c>
      <c r="G69" s="3">
        <f>IF(VLOOKUP($A69,'Outbreak dataset'!$A:$L,12)&gt;24*(1-1), IF(VLOOKUP($A69,'Outbreak dataset'!$A:$L,6)&lt;24*(1),1,0),  IF(VLOOKUP($A69,'Outbreak dataset'!$A:$L,6)="",0,0))</f>
        <v>0</v>
      </c>
      <c r="H69" s="74">
        <f>IF(VLOOKUP($A69,'Outbreak dataset'!$A:$L,12)&gt;24*(2-1), IF(VLOOKUP($A69,'Outbreak dataset'!$A:$L,6)&lt;24*(2),1,0),  IF(VLOOKUP($A69,'Outbreak dataset'!$A:$L,6)="",0,0))</f>
        <v>0</v>
      </c>
      <c r="I69" s="74">
        <f>IF(VLOOKUP($A69,'Outbreak dataset'!$A:$L,12)&gt;24*(3-1), IF(VLOOKUP($A69,'Outbreak dataset'!$A:$L,6)&lt;24*(3),1,0),  IF(VLOOKUP($A69,'Outbreak dataset'!$A:$L,6)="",0,0))</f>
        <v>0</v>
      </c>
      <c r="J69" s="74">
        <f>IF(VLOOKUP($A69,'Outbreak dataset'!$A:$L,12)&gt;24*(4-1), IF(VLOOKUP($A69,'Outbreak dataset'!$A:$L,6)&lt;24*(4),1,0),  IF(VLOOKUP($A69,'Outbreak dataset'!$A:$L,6)="",0,0))</f>
        <v>1</v>
      </c>
      <c r="K69" s="103">
        <f>IF(VLOOKUP($A69,'Outbreak dataset'!$A:$L,12)&gt;24*(5-1), IF(VLOOKUP($A69,'Outbreak dataset'!$A:$L,6)&lt;24*(5),1,0),  IF(VLOOKUP($A69,'Outbreak dataset'!$A:$L,6)="",0,0))</f>
        <v>1</v>
      </c>
      <c r="L69" s="104">
        <f>IF(VLOOKUP($A69,'Outbreak dataset'!$A:$L,12)&lt;24*(1-1), IF(VLOOKUP($A69,'Outbreak dataset'!$A:$L,6)="",0,1),0)</f>
        <v>0</v>
      </c>
      <c r="M69" s="75">
        <f>IF(VLOOKUP($A69,'Outbreak dataset'!$A:$L,12)&lt;24*(2-1), IF(VLOOKUP($A69,'Outbreak dataset'!$A:$L,6)="",0,1),0)</f>
        <v>0</v>
      </c>
      <c r="N69" s="75">
        <f>IF(VLOOKUP($A69,'Outbreak dataset'!$A:$L,12)&lt;24*(3-1), IF(VLOOKUP($A69,'Outbreak dataset'!$A:$L,6)="",0,1),0)</f>
        <v>0</v>
      </c>
      <c r="O69" s="75">
        <f>IF(VLOOKUP($A69,'Outbreak dataset'!$A:$L,12)&lt;24*(4-1), IF(VLOOKUP($A69,'Outbreak dataset'!$A:$L,6)="",0,1),0)</f>
        <v>0</v>
      </c>
      <c r="P69" s="77">
        <f>IF(VLOOKUP($A69,'Outbreak dataset'!$A:$L,12)&lt;24*(5-1), IF(VLOOKUP($A69,'Outbreak dataset'!$A:$L,6)="",0,1),0)</f>
        <v>0</v>
      </c>
    </row>
    <row r="70" spans="1:16">
      <c r="A70" s="63">
        <v>68</v>
      </c>
      <c r="B70" s="74">
        <f>IF(VLOOKUP($A70,'Outbreak dataset'!$A:$F,6)&gt;24*1,1,IF(VLOOKUP($A70,'Outbreak dataset'!$A:$F,6)="",1,0))</f>
        <v>1</v>
      </c>
      <c r="C70" s="74">
        <f>IF(VLOOKUP($A70,'Outbreak dataset'!$A:$F,6)&gt;24*2,1,IF(VLOOKUP($A70,'Outbreak dataset'!$A:$F,6)="",1,0))</f>
        <v>1</v>
      </c>
      <c r="D70" s="74">
        <f>IF(VLOOKUP($A70,'Outbreak dataset'!$A:$F,6)&gt;24*3,1,IF(VLOOKUP($A70,'Outbreak dataset'!$A:$F,6)="",1,0))</f>
        <v>1</v>
      </c>
      <c r="E70" s="74">
        <f>IF(VLOOKUP($A70,'Outbreak dataset'!$A:$F,6)&gt;24*4,1,IF(VLOOKUP($A70,'Outbreak dataset'!$A:$F,6)="",1,0))</f>
        <v>1</v>
      </c>
      <c r="F70" s="76">
        <f>IF(VLOOKUP($A70,'Outbreak dataset'!$A:$F,6)&gt;24*5,1,IF(VLOOKUP($A70,'Outbreak dataset'!$A:$F,6)="",1,0))</f>
        <v>0</v>
      </c>
      <c r="G70" s="3">
        <f>IF(VLOOKUP($A70,'Outbreak dataset'!$A:$L,12)&gt;24*(1-1), IF(VLOOKUP($A70,'Outbreak dataset'!$A:$L,6)&lt;24*(1),1,0),  IF(VLOOKUP($A70,'Outbreak dataset'!$A:$L,6)="",0,0))</f>
        <v>0</v>
      </c>
      <c r="H70" s="74">
        <f>IF(VLOOKUP($A70,'Outbreak dataset'!$A:$L,12)&gt;24*(2-1), IF(VLOOKUP($A70,'Outbreak dataset'!$A:$L,6)&lt;24*(2),1,0),  IF(VLOOKUP($A70,'Outbreak dataset'!$A:$L,6)="",0,0))</f>
        <v>0</v>
      </c>
      <c r="I70" s="74">
        <f>IF(VLOOKUP($A70,'Outbreak dataset'!$A:$L,12)&gt;24*(3-1), IF(VLOOKUP($A70,'Outbreak dataset'!$A:$L,6)&lt;24*(3),1,0),  IF(VLOOKUP($A70,'Outbreak dataset'!$A:$L,6)="",0,0))</f>
        <v>0</v>
      </c>
      <c r="J70" s="74">
        <f>IF(VLOOKUP($A70,'Outbreak dataset'!$A:$L,12)&gt;24*(4-1), IF(VLOOKUP($A70,'Outbreak dataset'!$A:$L,6)&lt;24*(4),1,0),  IF(VLOOKUP($A70,'Outbreak dataset'!$A:$L,6)="",0,0))</f>
        <v>0</v>
      </c>
      <c r="K70" s="103">
        <f>IF(VLOOKUP($A70,'Outbreak dataset'!$A:$L,12)&gt;24*(5-1), IF(VLOOKUP($A70,'Outbreak dataset'!$A:$L,6)&lt;24*(5),1,0),  IF(VLOOKUP($A70,'Outbreak dataset'!$A:$L,6)="",0,0))</f>
        <v>1</v>
      </c>
      <c r="L70" s="104">
        <f>IF(VLOOKUP($A70,'Outbreak dataset'!$A:$L,12)&lt;24*(1-1), IF(VLOOKUP($A70,'Outbreak dataset'!$A:$L,6)="",0,1),0)</f>
        <v>0</v>
      </c>
      <c r="M70" s="75">
        <f>IF(VLOOKUP($A70,'Outbreak dataset'!$A:$L,12)&lt;24*(2-1), IF(VLOOKUP($A70,'Outbreak dataset'!$A:$L,6)="",0,1),0)</f>
        <v>0</v>
      </c>
      <c r="N70" s="75">
        <f>IF(VLOOKUP($A70,'Outbreak dataset'!$A:$L,12)&lt;24*(3-1), IF(VLOOKUP($A70,'Outbreak dataset'!$A:$L,6)="",0,1),0)</f>
        <v>0</v>
      </c>
      <c r="O70" s="75">
        <f>IF(VLOOKUP($A70,'Outbreak dataset'!$A:$L,12)&lt;24*(4-1), IF(VLOOKUP($A70,'Outbreak dataset'!$A:$L,6)="",0,1),0)</f>
        <v>0</v>
      </c>
      <c r="P70" s="77">
        <f>IF(VLOOKUP($A70,'Outbreak dataset'!$A:$L,12)&lt;24*(5-1), IF(VLOOKUP($A70,'Outbreak dataset'!$A:$L,6)="",0,1),0)</f>
        <v>0</v>
      </c>
    </row>
    <row r="71" spans="1:16">
      <c r="A71" s="63">
        <v>69</v>
      </c>
      <c r="B71" s="74">
        <f>IF(VLOOKUP($A71,'Outbreak dataset'!$A:$F,6)&gt;24*1,1,IF(VLOOKUP($A71,'Outbreak dataset'!$A:$F,6)="",1,0))</f>
        <v>1</v>
      </c>
      <c r="C71" s="74">
        <f>IF(VLOOKUP($A71,'Outbreak dataset'!$A:$F,6)&gt;24*2,1,IF(VLOOKUP($A71,'Outbreak dataset'!$A:$F,6)="",1,0))</f>
        <v>1</v>
      </c>
      <c r="D71" s="74">
        <f>IF(VLOOKUP($A71,'Outbreak dataset'!$A:$F,6)&gt;24*3,1,IF(VLOOKUP($A71,'Outbreak dataset'!$A:$F,6)="",1,0))</f>
        <v>1</v>
      </c>
      <c r="E71" s="74">
        <f>IF(VLOOKUP($A71,'Outbreak dataset'!$A:$F,6)&gt;24*4,1,IF(VLOOKUP($A71,'Outbreak dataset'!$A:$F,6)="",1,0))</f>
        <v>1</v>
      </c>
      <c r="F71" s="76">
        <f>IF(VLOOKUP($A71,'Outbreak dataset'!$A:$F,6)&gt;24*5,1,IF(VLOOKUP($A71,'Outbreak dataset'!$A:$F,6)="",1,0))</f>
        <v>0</v>
      </c>
      <c r="G71" s="3">
        <f>IF(VLOOKUP($A71,'Outbreak dataset'!$A:$L,12)&gt;24*(1-1), IF(VLOOKUP($A71,'Outbreak dataset'!$A:$L,6)&lt;24*(1),1,0),  IF(VLOOKUP($A71,'Outbreak dataset'!$A:$L,6)="",0,0))</f>
        <v>0</v>
      </c>
      <c r="H71" s="74">
        <f>IF(VLOOKUP($A71,'Outbreak dataset'!$A:$L,12)&gt;24*(2-1), IF(VLOOKUP($A71,'Outbreak dataset'!$A:$L,6)&lt;24*(2),1,0),  IF(VLOOKUP($A71,'Outbreak dataset'!$A:$L,6)="",0,0))</f>
        <v>0</v>
      </c>
      <c r="I71" s="74">
        <f>IF(VLOOKUP($A71,'Outbreak dataset'!$A:$L,12)&gt;24*(3-1), IF(VLOOKUP($A71,'Outbreak dataset'!$A:$L,6)&lt;24*(3),1,0),  IF(VLOOKUP($A71,'Outbreak dataset'!$A:$L,6)="",0,0))</f>
        <v>0</v>
      </c>
      <c r="J71" s="74">
        <f>IF(VLOOKUP($A71,'Outbreak dataset'!$A:$L,12)&gt;24*(4-1), IF(VLOOKUP($A71,'Outbreak dataset'!$A:$L,6)&lt;24*(4),1,0),  IF(VLOOKUP($A71,'Outbreak dataset'!$A:$L,6)="",0,0))</f>
        <v>0</v>
      </c>
      <c r="K71" s="103">
        <f>IF(VLOOKUP($A71,'Outbreak dataset'!$A:$L,12)&gt;24*(5-1), IF(VLOOKUP($A71,'Outbreak dataset'!$A:$L,6)&lt;24*(5),1,0),  IF(VLOOKUP($A71,'Outbreak dataset'!$A:$L,6)="",0,0))</f>
        <v>1</v>
      </c>
      <c r="L71" s="104">
        <f>IF(VLOOKUP($A71,'Outbreak dataset'!$A:$L,12)&lt;24*(1-1), IF(VLOOKUP($A71,'Outbreak dataset'!$A:$L,6)="",0,1),0)</f>
        <v>0</v>
      </c>
      <c r="M71" s="75">
        <f>IF(VLOOKUP($A71,'Outbreak dataset'!$A:$L,12)&lt;24*(2-1), IF(VLOOKUP($A71,'Outbreak dataset'!$A:$L,6)="",0,1),0)</f>
        <v>0</v>
      </c>
      <c r="N71" s="75">
        <f>IF(VLOOKUP($A71,'Outbreak dataset'!$A:$L,12)&lt;24*(3-1), IF(VLOOKUP($A71,'Outbreak dataset'!$A:$L,6)="",0,1),0)</f>
        <v>0</v>
      </c>
      <c r="O71" s="75">
        <f>IF(VLOOKUP($A71,'Outbreak dataset'!$A:$L,12)&lt;24*(4-1), IF(VLOOKUP($A71,'Outbreak dataset'!$A:$L,6)="",0,1),0)</f>
        <v>0</v>
      </c>
      <c r="P71" s="77">
        <f>IF(VLOOKUP($A71,'Outbreak dataset'!$A:$L,12)&lt;24*(5-1), IF(VLOOKUP($A71,'Outbreak dataset'!$A:$L,6)="",0,1),0)</f>
        <v>0</v>
      </c>
    </row>
    <row r="72" spans="1:16">
      <c r="A72" s="63">
        <v>70</v>
      </c>
      <c r="B72" s="74">
        <f>IF(VLOOKUP($A72,'Outbreak dataset'!$A:$F,6)&gt;24*1,1,IF(VLOOKUP($A72,'Outbreak dataset'!$A:$F,6)="",1,0))</f>
        <v>1</v>
      </c>
      <c r="C72" s="74">
        <f>IF(VLOOKUP($A72,'Outbreak dataset'!$A:$F,6)&gt;24*2,1,IF(VLOOKUP($A72,'Outbreak dataset'!$A:$F,6)="",1,0))</f>
        <v>1</v>
      </c>
      <c r="D72" s="74">
        <f>IF(VLOOKUP($A72,'Outbreak dataset'!$A:$F,6)&gt;24*3,1,IF(VLOOKUP($A72,'Outbreak dataset'!$A:$F,6)="",1,0))</f>
        <v>1</v>
      </c>
      <c r="E72" s="74">
        <f>IF(VLOOKUP($A72,'Outbreak dataset'!$A:$F,6)&gt;24*4,1,IF(VLOOKUP($A72,'Outbreak dataset'!$A:$F,6)="",1,0))</f>
        <v>1</v>
      </c>
      <c r="F72" s="76">
        <f>IF(VLOOKUP($A72,'Outbreak dataset'!$A:$F,6)&gt;24*5,1,IF(VLOOKUP($A72,'Outbreak dataset'!$A:$F,6)="",1,0))</f>
        <v>0</v>
      </c>
      <c r="G72" s="3">
        <f>IF(VLOOKUP($A72,'Outbreak dataset'!$A:$L,12)&gt;24*(1-1), IF(VLOOKUP($A72,'Outbreak dataset'!$A:$L,6)&lt;24*(1),1,0),  IF(VLOOKUP($A72,'Outbreak dataset'!$A:$L,6)="",0,0))</f>
        <v>0</v>
      </c>
      <c r="H72" s="74">
        <f>IF(VLOOKUP($A72,'Outbreak dataset'!$A:$L,12)&gt;24*(2-1), IF(VLOOKUP($A72,'Outbreak dataset'!$A:$L,6)&lt;24*(2),1,0),  IF(VLOOKUP($A72,'Outbreak dataset'!$A:$L,6)="",0,0))</f>
        <v>0</v>
      </c>
      <c r="I72" s="74">
        <f>IF(VLOOKUP($A72,'Outbreak dataset'!$A:$L,12)&gt;24*(3-1), IF(VLOOKUP($A72,'Outbreak dataset'!$A:$L,6)&lt;24*(3),1,0),  IF(VLOOKUP($A72,'Outbreak dataset'!$A:$L,6)="",0,0))</f>
        <v>0</v>
      </c>
      <c r="J72" s="74">
        <f>IF(VLOOKUP($A72,'Outbreak dataset'!$A:$L,12)&gt;24*(4-1), IF(VLOOKUP($A72,'Outbreak dataset'!$A:$L,6)&lt;24*(4),1,0),  IF(VLOOKUP($A72,'Outbreak dataset'!$A:$L,6)="",0,0))</f>
        <v>0</v>
      </c>
      <c r="K72" s="103">
        <f>IF(VLOOKUP($A72,'Outbreak dataset'!$A:$L,12)&gt;24*(5-1), IF(VLOOKUP($A72,'Outbreak dataset'!$A:$L,6)&lt;24*(5),1,0),  IF(VLOOKUP($A72,'Outbreak dataset'!$A:$L,6)="",0,0))</f>
        <v>1</v>
      </c>
      <c r="L72" s="104">
        <f>IF(VLOOKUP($A72,'Outbreak dataset'!$A:$L,12)&lt;24*(1-1), IF(VLOOKUP($A72,'Outbreak dataset'!$A:$L,6)="",0,1),0)</f>
        <v>0</v>
      </c>
      <c r="M72" s="75">
        <f>IF(VLOOKUP($A72,'Outbreak dataset'!$A:$L,12)&lt;24*(2-1), IF(VLOOKUP($A72,'Outbreak dataset'!$A:$L,6)="",0,1),0)</f>
        <v>0</v>
      </c>
      <c r="N72" s="75">
        <f>IF(VLOOKUP($A72,'Outbreak dataset'!$A:$L,12)&lt;24*(3-1), IF(VLOOKUP($A72,'Outbreak dataset'!$A:$L,6)="",0,1),0)</f>
        <v>0</v>
      </c>
      <c r="O72" s="75">
        <f>IF(VLOOKUP($A72,'Outbreak dataset'!$A:$L,12)&lt;24*(4-1), IF(VLOOKUP($A72,'Outbreak dataset'!$A:$L,6)="",0,1),0)</f>
        <v>0</v>
      </c>
      <c r="P72" s="77">
        <f>IF(VLOOKUP($A72,'Outbreak dataset'!$A:$L,12)&lt;24*(5-1), IF(VLOOKUP($A72,'Outbreak dataset'!$A:$L,6)="",0,1),0)</f>
        <v>0</v>
      </c>
    </row>
    <row r="73" spans="1:16">
      <c r="A73" s="64">
        <v>71</v>
      </c>
      <c r="B73" s="74">
        <f>IF(VLOOKUP($A73,'Outbreak dataset'!$A:$F,6)&gt;24*1,1,IF(VLOOKUP($A73,'Outbreak dataset'!$A:$F,6)="",1,0))</f>
        <v>1</v>
      </c>
      <c r="C73" s="74">
        <f>IF(VLOOKUP($A73,'Outbreak dataset'!$A:$F,6)&gt;24*2,1,IF(VLOOKUP($A73,'Outbreak dataset'!$A:$F,6)="",1,0))</f>
        <v>1</v>
      </c>
      <c r="D73" s="74">
        <f>IF(VLOOKUP($A73,'Outbreak dataset'!$A:$F,6)&gt;24*3,1,IF(VLOOKUP($A73,'Outbreak dataset'!$A:$F,6)="",1,0))</f>
        <v>1</v>
      </c>
      <c r="E73" s="74">
        <f>IF(VLOOKUP($A73,'Outbreak dataset'!$A:$F,6)&gt;24*4,1,IF(VLOOKUP($A73,'Outbreak dataset'!$A:$F,6)="",1,0))</f>
        <v>1</v>
      </c>
      <c r="F73" s="76">
        <f>IF(VLOOKUP($A73,'Outbreak dataset'!$A:$F,6)&gt;24*5,1,IF(VLOOKUP($A73,'Outbreak dataset'!$A:$F,6)="",1,0))</f>
        <v>1</v>
      </c>
      <c r="G73" s="3">
        <f>IF(VLOOKUP($A73,'Outbreak dataset'!$A:$L,12)&gt;24*(1-1), IF(VLOOKUP($A73,'Outbreak dataset'!$A:$L,6)&lt;24*(1),1,0),  IF(VLOOKUP($A73,'Outbreak dataset'!$A:$L,6)="",0,0))</f>
        <v>0</v>
      </c>
      <c r="H73" s="74">
        <f>IF(VLOOKUP($A73,'Outbreak dataset'!$A:$L,12)&gt;24*(2-1), IF(VLOOKUP($A73,'Outbreak dataset'!$A:$L,6)&lt;24*(2),1,0),  IF(VLOOKUP($A73,'Outbreak dataset'!$A:$L,6)="",0,0))</f>
        <v>0</v>
      </c>
      <c r="I73" s="74">
        <f>IF(VLOOKUP($A73,'Outbreak dataset'!$A:$L,12)&gt;24*(3-1), IF(VLOOKUP($A73,'Outbreak dataset'!$A:$L,6)&lt;24*(3),1,0),  IF(VLOOKUP($A73,'Outbreak dataset'!$A:$L,6)="",0,0))</f>
        <v>0</v>
      </c>
      <c r="J73" s="74">
        <f>IF(VLOOKUP($A73,'Outbreak dataset'!$A:$L,12)&gt;24*(4-1), IF(VLOOKUP($A73,'Outbreak dataset'!$A:$L,6)&lt;24*(4),1,0),  IF(VLOOKUP($A73,'Outbreak dataset'!$A:$L,6)="",0,0))</f>
        <v>0</v>
      </c>
      <c r="K73" s="103">
        <f>IF(VLOOKUP($A73,'Outbreak dataset'!$A:$L,12)&gt;24*(5-1), IF(VLOOKUP($A73,'Outbreak dataset'!$A:$L,6)&lt;24*(5),1,0),  IF(VLOOKUP($A73,'Outbreak dataset'!$A:$L,6)="",0,0))</f>
        <v>0</v>
      </c>
      <c r="L73" s="104">
        <f>IF(VLOOKUP($A73,'Outbreak dataset'!$A:$L,12)&lt;24*(1-1), IF(VLOOKUP($A73,'Outbreak dataset'!$A:$L,6)="",0,1),0)</f>
        <v>0</v>
      </c>
      <c r="M73" s="75">
        <f>IF(VLOOKUP($A73,'Outbreak dataset'!$A:$L,12)&lt;24*(2-1), IF(VLOOKUP($A73,'Outbreak dataset'!$A:$L,6)="",0,1),0)</f>
        <v>0</v>
      </c>
      <c r="N73" s="75">
        <f>IF(VLOOKUP($A73,'Outbreak dataset'!$A:$L,12)&lt;24*(3-1), IF(VLOOKUP($A73,'Outbreak dataset'!$A:$L,6)="",0,1),0)</f>
        <v>0</v>
      </c>
      <c r="O73" s="75">
        <f>IF(VLOOKUP($A73,'Outbreak dataset'!$A:$L,12)&lt;24*(4-1), IF(VLOOKUP($A73,'Outbreak dataset'!$A:$L,6)="",0,1),0)</f>
        <v>0</v>
      </c>
      <c r="P73" s="77">
        <f>IF(VLOOKUP($A73,'Outbreak dataset'!$A:$L,12)&lt;24*(5-1), IF(VLOOKUP($A73,'Outbreak dataset'!$A:$L,6)="",0,1),0)</f>
        <v>0</v>
      </c>
    </row>
    <row r="74" spans="1:16">
      <c r="A74" s="65">
        <v>72</v>
      </c>
      <c r="B74" s="74">
        <f>IF(VLOOKUP($A74,'Outbreak dataset'!$A:$F,6)&gt;24*1,1,IF(VLOOKUP($A74,'Outbreak dataset'!$A:$F,6)="",1,0))</f>
        <v>1</v>
      </c>
      <c r="C74" s="74">
        <f>IF(VLOOKUP($A74,'Outbreak dataset'!$A:$F,6)&gt;24*2,1,IF(VLOOKUP($A74,'Outbreak dataset'!$A:$F,6)="",1,0))</f>
        <v>1</v>
      </c>
      <c r="D74" s="74">
        <f>IF(VLOOKUP($A74,'Outbreak dataset'!$A:$F,6)&gt;24*3,1,IF(VLOOKUP($A74,'Outbreak dataset'!$A:$F,6)="",1,0))</f>
        <v>1</v>
      </c>
      <c r="E74" s="74">
        <f>IF(VLOOKUP($A74,'Outbreak dataset'!$A:$F,6)&gt;24*4,1,IF(VLOOKUP($A74,'Outbreak dataset'!$A:$F,6)="",1,0))</f>
        <v>1</v>
      </c>
      <c r="F74" s="76">
        <f>IF(VLOOKUP($A74,'Outbreak dataset'!$A:$F,6)&gt;24*5,1,IF(VLOOKUP($A74,'Outbreak dataset'!$A:$F,6)="",1,0))</f>
        <v>1</v>
      </c>
      <c r="G74" s="3">
        <f>IF(VLOOKUP($A74,'Outbreak dataset'!$A:$L,12)&gt;24*(1-1), IF(VLOOKUP($A74,'Outbreak dataset'!$A:$L,6)&lt;24*(1),1,0),  IF(VLOOKUP($A74,'Outbreak dataset'!$A:$L,6)="",0,0))</f>
        <v>0</v>
      </c>
      <c r="H74" s="74">
        <f>IF(VLOOKUP($A74,'Outbreak dataset'!$A:$L,12)&gt;24*(2-1), IF(VLOOKUP($A74,'Outbreak dataset'!$A:$L,6)&lt;24*(2),1,0),  IF(VLOOKUP($A74,'Outbreak dataset'!$A:$L,6)="",0,0))</f>
        <v>0</v>
      </c>
      <c r="I74" s="74">
        <f>IF(VLOOKUP($A74,'Outbreak dataset'!$A:$L,12)&gt;24*(3-1), IF(VLOOKUP($A74,'Outbreak dataset'!$A:$L,6)&lt;24*(3),1,0),  IF(VLOOKUP($A74,'Outbreak dataset'!$A:$L,6)="",0,0))</f>
        <v>0</v>
      </c>
      <c r="J74" s="74">
        <f>IF(VLOOKUP($A74,'Outbreak dataset'!$A:$L,12)&gt;24*(4-1), IF(VLOOKUP($A74,'Outbreak dataset'!$A:$L,6)&lt;24*(4),1,0),  IF(VLOOKUP($A74,'Outbreak dataset'!$A:$L,6)="",0,0))</f>
        <v>0</v>
      </c>
      <c r="K74" s="103">
        <f>IF(VLOOKUP($A74,'Outbreak dataset'!$A:$L,12)&gt;24*(5-1), IF(VLOOKUP($A74,'Outbreak dataset'!$A:$L,6)&lt;24*(5),1,0),  IF(VLOOKUP($A74,'Outbreak dataset'!$A:$L,6)="",0,0))</f>
        <v>0</v>
      </c>
      <c r="L74" s="104">
        <f>IF(VLOOKUP($A74,'Outbreak dataset'!$A:$L,12)&lt;24*(1-1), IF(VLOOKUP($A74,'Outbreak dataset'!$A:$L,6)="",0,1),0)</f>
        <v>0</v>
      </c>
      <c r="M74" s="75">
        <f>IF(VLOOKUP($A74,'Outbreak dataset'!$A:$L,12)&lt;24*(2-1), IF(VLOOKUP($A74,'Outbreak dataset'!$A:$L,6)="",0,1),0)</f>
        <v>0</v>
      </c>
      <c r="N74" s="75">
        <f>IF(VLOOKUP($A74,'Outbreak dataset'!$A:$L,12)&lt;24*(3-1), IF(VLOOKUP($A74,'Outbreak dataset'!$A:$L,6)="",0,1),0)</f>
        <v>0</v>
      </c>
      <c r="O74" s="75">
        <f>IF(VLOOKUP($A74,'Outbreak dataset'!$A:$L,12)&lt;24*(4-1), IF(VLOOKUP($A74,'Outbreak dataset'!$A:$L,6)="",0,1),0)</f>
        <v>0</v>
      </c>
      <c r="P74" s="77">
        <f>IF(VLOOKUP($A74,'Outbreak dataset'!$A:$L,12)&lt;24*(5-1), IF(VLOOKUP($A74,'Outbreak dataset'!$A:$L,6)="",0,1),0)</f>
        <v>0</v>
      </c>
    </row>
    <row r="75" spans="1:16">
      <c r="A75" s="65">
        <v>73</v>
      </c>
      <c r="B75" s="74">
        <f>IF(VLOOKUP($A75,'Outbreak dataset'!$A:$F,6)&gt;24*1,1,IF(VLOOKUP($A75,'Outbreak dataset'!$A:$F,6)="",1,0))</f>
        <v>1</v>
      </c>
      <c r="C75" s="74">
        <f>IF(VLOOKUP($A75,'Outbreak dataset'!$A:$F,6)&gt;24*2,1,IF(VLOOKUP($A75,'Outbreak dataset'!$A:$F,6)="",1,0))</f>
        <v>1</v>
      </c>
      <c r="D75" s="74">
        <f>IF(VLOOKUP($A75,'Outbreak dataset'!$A:$F,6)&gt;24*3,1,IF(VLOOKUP($A75,'Outbreak dataset'!$A:$F,6)="",1,0))</f>
        <v>1</v>
      </c>
      <c r="E75" s="74">
        <f>IF(VLOOKUP($A75,'Outbreak dataset'!$A:$F,6)&gt;24*4,1,IF(VLOOKUP($A75,'Outbreak dataset'!$A:$F,6)="",1,0))</f>
        <v>1</v>
      </c>
      <c r="F75" s="76">
        <f>IF(VLOOKUP($A75,'Outbreak dataset'!$A:$F,6)&gt;24*5,1,IF(VLOOKUP($A75,'Outbreak dataset'!$A:$F,6)="",1,0))</f>
        <v>1</v>
      </c>
      <c r="G75" s="3">
        <f>IF(VLOOKUP($A75,'Outbreak dataset'!$A:$L,12)&gt;24*(1-1), IF(VLOOKUP($A75,'Outbreak dataset'!$A:$L,6)&lt;24*(1),1,0),  IF(VLOOKUP($A75,'Outbreak dataset'!$A:$L,6)="",0,0))</f>
        <v>0</v>
      </c>
      <c r="H75" s="74">
        <f>IF(VLOOKUP($A75,'Outbreak dataset'!$A:$L,12)&gt;24*(2-1), IF(VLOOKUP($A75,'Outbreak dataset'!$A:$L,6)&lt;24*(2),1,0),  IF(VLOOKUP($A75,'Outbreak dataset'!$A:$L,6)="",0,0))</f>
        <v>0</v>
      </c>
      <c r="I75" s="74">
        <f>IF(VLOOKUP($A75,'Outbreak dataset'!$A:$L,12)&gt;24*(3-1), IF(VLOOKUP($A75,'Outbreak dataset'!$A:$L,6)&lt;24*(3),1,0),  IF(VLOOKUP($A75,'Outbreak dataset'!$A:$L,6)="",0,0))</f>
        <v>0</v>
      </c>
      <c r="J75" s="74">
        <f>IF(VLOOKUP($A75,'Outbreak dataset'!$A:$L,12)&gt;24*(4-1), IF(VLOOKUP($A75,'Outbreak dataset'!$A:$L,6)&lt;24*(4),1,0),  IF(VLOOKUP($A75,'Outbreak dataset'!$A:$L,6)="",0,0))</f>
        <v>0</v>
      </c>
      <c r="K75" s="103">
        <f>IF(VLOOKUP($A75,'Outbreak dataset'!$A:$L,12)&gt;24*(5-1), IF(VLOOKUP($A75,'Outbreak dataset'!$A:$L,6)&lt;24*(5),1,0),  IF(VLOOKUP($A75,'Outbreak dataset'!$A:$L,6)="",0,0))</f>
        <v>0</v>
      </c>
      <c r="L75" s="104">
        <f>IF(VLOOKUP($A75,'Outbreak dataset'!$A:$L,12)&lt;24*(1-1), IF(VLOOKUP($A75,'Outbreak dataset'!$A:$L,6)="",0,1),0)</f>
        <v>0</v>
      </c>
      <c r="M75" s="75">
        <f>IF(VLOOKUP($A75,'Outbreak dataset'!$A:$L,12)&lt;24*(2-1), IF(VLOOKUP($A75,'Outbreak dataset'!$A:$L,6)="",0,1),0)</f>
        <v>0</v>
      </c>
      <c r="N75" s="75">
        <f>IF(VLOOKUP($A75,'Outbreak dataset'!$A:$L,12)&lt;24*(3-1), IF(VLOOKUP($A75,'Outbreak dataset'!$A:$L,6)="",0,1),0)</f>
        <v>0</v>
      </c>
      <c r="O75" s="75">
        <f>IF(VLOOKUP($A75,'Outbreak dataset'!$A:$L,12)&lt;24*(4-1), IF(VLOOKUP($A75,'Outbreak dataset'!$A:$L,6)="",0,1),0)</f>
        <v>0</v>
      </c>
      <c r="P75" s="77">
        <f>IF(VLOOKUP($A75,'Outbreak dataset'!$A:$L,12)&lt;24*(5-1), IF(VLOOKUP($A75,'Outbreak dataset'!$A:$L,6)="",0,1),0)</f>
        <v>0</v>
      </c>
    </row>
    <row r="76" spans="1:16">
      <c r="A76" s="65">
        <v>74</v>
      </c>
      <c r="B76" s="74">
        <f>IF(VLOOKUP($A76,'Outbreak dataset'!$A:$F,6)&gt;24*1,1,IF(VLOOKUP($A76,'Outbreak dataset'!$A:$F,6)="",1,0))</f>
        <v>1</v>
      </c>
      <c r="C76" s="74">
        <f>IF(VLOOKUP($A76,'Outbreak dataset'!$A:$F,6)&gt;24*2,1,IF(VLOOKUP($A76,'Outbreak dataset'!$A:$F,6)="",1,0))</f>
        <v>1</v>
      </c>
      <c r="D76" s="74">
        <f>IF(VLOOKUP($A76,'Outbreak dataset'!$A:$F,6)&gt;24*3,1,IF(VLOOKUP($A76,'Outbreak dataset'!$A:$F,6)="",1,0))</f>
        <v>1</v>
      </c>
      <c r="E76" s="74">
        <f>IF(VLOOKUP($A76,'Outbreak dataset'!$A:$F,6)&gt;24*4,1,IF(VLOOKUP($A76,'Outbreak dataset'!$A:$F,6)="",1,0))</f>
        <v>1</v>
      </c>
      <c r="F76" s="76">
        <f>IF(VLOOKUP($A76,'Outbreak dataset'!$A:$F,6)&gt;24*5,1,IF(VLOOKUP($A76,'Outbreak dataset'!$A:$F,6)="",1,0))</f>
        <v>1</v>
      </c>
      <c r="G76" s="3">
        <f>IF(VLOOKUP($A76,'Outbreak dataset'!$A:$L,12)&gt;24*(1-1), IF(VLOOKUP($A76,'Outbreak dataset'!$A:$L,6)&lt;24*(1),1,0),  IF(VLOOKUP($A76,'Outbreak dataset'!$A:$L,6)="",0,0))</f>
        <v>0</v>
      </c>
      <c r="H76" s="74">
        <f>IF(VLOOKUP($A76,'Outbreak dataset'!$A:$L,12)&gt;24*(2-1), IF(VLOOKUP($A76,'Outbreak dataset'!$A:$L,6)&lt;24*(2),1,0),  IF(VLOOKUP($A76,'Outbreak dataset'!$A:$L,6)="",0,0))</f>
        <v>0</v>
      </c>
      <c r="I76" s="74">
        <f>IF(VLOOKUP($A76,'Outbreak dataset'!$A:$L,12)&gt;24*(3-1), IF(VLOOKUP($A76,'Outbreak dataset'!$A:$L,6)&lt;24*(3),1,0),  IF(VLOOKUP($A76,'Outbreak dataset'!$A:$L,6)="",0,0))</f>
        <v>0</v>
      </c>
      <c r="J76" s="74">
        <f>IF(VLOOKUP($A76,'Outbreak dataset'!$A:$L,12)&gt;24*(4-1), IF(VLOOKUP($A76,'Outbreak dataset'!$A:$L,6)&lt;24*(4),1,0),  IF(VLOOKUP($A76,'Outbreak dataset'!$A:$L,6)="",0,0))</f>
        <v>0</v>
      </c>
      <c r="K76" s="103">
        <f>IF(VLOOKUP($A76,'Outbreak dataset'!$A:$L,12)&gt;24*(5-1), IF(VLOOKUP($A76,'Outbreak dataset'!$A:$L,6)&lt;24*(5),1,0),  IF(VLOOKUP($A76,'Outbreak dataset'!$A:$L,6)="",0,0))</f>
        <v>0</v>
      </c>
      <c r="L76" s="104">
        <f>IF(VLOOKUP($A76,'Outbreak dataset'!$A:$L,12)&lt;24*(1-1), IF(VLOOKUP($A76,'Outbreak dataset'!$A:$L,6)="",0,1),0)</f>
        <v>0</v>
      </c>
      <c r="M76" s="75">
        <f>IF(VLOOKUP($A76,'Outbreak dataset'!$A:$L,12)&lt;24*(2-1), IF(VLOOKUP($A76,'Outbreak dataset'!$A:$L,6)="",0,1),0)</f>
        <v>0</v>
      </c>
      <c r="N76" s="75">
        <f>IF(VLOOKUP($A76,'Outbreak dataset'!$A:$L,12)&lt;24*(3-1), IF(VLOOKUP($A76,'Outbreak dataset'!$A:$L,6)="",0,1),0)</f>
        <v>0</v>
      </c>
      <c r="O76" s="75">
        <f>IF(VLOOKUP($A76,'Outbreak dataset'!$A:$L,12)&lt;24*(4-1), IF(VLOOKUP($A76,'Outbreak dataset'!$A:$L,6)="",0,1),0)</f>
        <v>0</v>
      </c>
      <c r="P76" s="77">
        <f>IF(VLOOKUP($A76,'Outbreak dataset'!$A:$L,12)&lt;24*(5-1), IF(VLOOKUP($A76,'Outbreak dataset'!$A:$L,6)="",0,1),0)</f>
        <v>0</v>
      </c>
    </row>
    <row r="77" spans="1:16">
      <c r="A77" s="65">
        <v>75</v>
      </c>
      <c r="B77" s="74">
        <f>IF(VLOOKUP($A77,'Outbreak dataset'!$A:$F,6)&gt;24*1,1,IF(VLOOKUP($A77,'Outbreak dataset'!$A:$F,6)="",1,0))</f>
        <v>1</v>
      </c>
      <c r="C77" s="74">
        <f>IF(VLOOKUP($A77,'Outbreak dataset'!$A:$F,6)&gt;24*2,1,IF(VLOOKUP($A77,'Outbreak dataset'!$A:$F,6)="",1,0))</f>
        <v>1</v>
      </c>
      <c r="D77" s="74">
        <f>IF(VLOOKUP($A77,'Outbreak dataset'!$A:$F,6)&gt;24*3,1,IF(VLOOKUP($A77,'Outbreak dataset'!$A:$F,6)="",1,0))</f>
        <v>1</v>
      </c>
      <c r="E77" s="74">
        <f>IF(VLOOKUP($A77,'Outbreak dataset'!$A:$F,6)&gt;24*4,1,IF(VLOOKUP($A77,'Outbreak dataset'!$A:$F,6)="",1,0))</f>
        <v>1</v>
      </c>
      <c r="F77" s="76">
        <f>IF(VLOOKUP($A77,'Outbreak dataset'!$A:$F,6)&gt;24*5,1,IF(VLOOKUP($A77,'Outbreak dataset'!$A:$F,6)="",1,0))</f>
        <v>1</v>
      </c>
      <c r="G77" s="3">
        <f>IF(VLOOKUP($A77,'Outbreak dataset'!$A:$L,12)&gt;24*(1-1), IF(VLOOKUP($A77,'Outbreak dataset'!$A:$L,6)&lt;24*(1),1,0),  IF(VLOOKUP($A77,'Outbreak dataset'!$A:$L,6)="",0,0))</f>
        <v>0</v>
      </c>
      <c r="H77" s="74">
        <f>IF(VLOOKUP($A77,'Outbreak dataset'!$A:$L,12)&gt;24*(2-1), IF(VLOOKUP($A77,'Outbreak dataset'!$A:$L,6)&lt;24*(2),1,0),  IF(VLOOKUP($A77,'Outbreak dataset'!$A:$L,6)="",0,0))</f>
        <v>0</v>
      </c>
      <c r="I77" s="74">
        <f>IF(VLOOKUP($A77,'Outbreak dataset'!$A:$L,12)&gt;24*(3-1), IF(VLOOKUP($A77,'Outbreak dataset'!$A:$L,6)&lt;24*(3),1,0),  IF(VLOOKUP($A77,'Outbreak dataset'!$A:$L,6)="",0,0))</f>
        <v>0</v>
      </c>
      <c r="J77" s="74">
        <f>IF(VLOOKUP($A77,'Outbreak dataset'!$A:$L,12)&gt;24*(4-1), IF(VLOOKUP($A77,'Outbreak dataset'!$A:$L,6)&lt;24*(4),1,0),  IF(VLOOKUP($A77,'Outbreak dataset'!$A:$L,6)="",0,0))</f>
        <v>0</v>
      </c>
      <c r="K77" s="103">
        <f>IF(VLOOKUP($A77,'Outbreak dataset'!$A:$L,12)&gt;24*(5-1), IF(VLOOKUP($A77,'Outbreak dataset'!$A:$L,6)&lt;24*(5),1,0),  IF(VLOOKUP($A77,'Outbreak dataset'!$A:$L,6)="",0,0))</f>
        <v>0</v>
      </c>
      <c r="L77" s="104">
        <f>IF(VLOOKUP($A77,'Outbreak dataset'!$A:$L,12)&lt;24*(1-1), IF(VLOOKUP($A77,'Outbreak dataset'!$A:$L,6)="",0,1),0)</f>
        <v>0</v>
      </c>
      <c r="M77" s="75">
        <f>IF(VLOOKUP($A77,'Outbreak dataset'!$A:$L,12)&lt;24*(2-1), IF(VLOOKUP($A77,'Outbreak dataset'!$A:$L,6)="",0,1),0)</f>
        <v>0</v>
      </c>
      <c r="N77" s="75">
        <f>IF(VLOOKUP($A77,'Outbreak dataset'!$A:$L,12)&lt;24*(3-1), IF(VLOOKUP($A77,'Outbreak dataset'!$A:$L,6)="",0,1),0)</f>
        <v>0</v>
      </c>
      <c r="O77" s="75">
        <f>IF(VLOOKUP($A77,'Outbreak dataset'!$A:$L,12)&lt;24*(4-1), IF(VLOOKUP($A77,'Outbreak dataset'!$A:$L,6)="",0,1),0)</f>
        <v>0</v>
      </c>
      <c r="P77" s="77">
        <f>IF(VLOOKUP($A77,'Outbreak dataset'!$A:$L,12)&lt;24*(5-1), IF(VLOOKUP($A77,'Outbreak dataset'!$A:$L,6)="",0,1),0)</f>
        <v>0</v>
      </c>
    </row>
    <row r="78" spans="1:16">
      <c r="A78" s="65">
        <v>76</v>
      </c>
      <c r="B78" s="74">
        <f>IF(VLOOKUP($A78,'Outbreak dataset'!$A:$F,6)&gt;24*1,1,IF(VLOOKUP($A78,'Outbreak dataset'!$A:$F,6)="",1,0))</f>
        <v>1</v>
      </c>
      <c r="C78" s="74">
        <f>IF(VLOOKUP($A78,'Outbreak dataset'!$A:$F,6)&gt;24*2,1,IF(VLOOKUP($A78,'Outbreak dataset'!$A:$F,6)="",1,0))</f>
        <v>1</v>
      </c>
      <c r="D78" s="74">
        <f>IF(VLOOKUP($A78,'Outbreak dataset'!$A:$F,6)&gt;24*3,1,IF(VLOOKUP($A78,'Outbreak dataset'!$A:$F,6)="",1,0))</f>
        <v>1</v>
      </c>
      <c r="E78" s="74">
        <f>IF(VLOOKUP($A78,'Outbreak dataset'!$A:$F,6)&gt;24*4,1,IF(VLOOKUP($A78,'Outbreak dataset'!$A:$F,6)="",1,0))</f>
        <v>1</v>
      </c>
      <c r="F78" s="76">
        <f>IF(VLOOKUP($A78,'Outbreak dataset'!$A:$F,6)&gt;24*5,1,IF(VLOOKUP($A78,'Outbreak dataset'!$A:$F,6)="",1,0))</f>
        <v>1</v>
      </c>
      <c r="G78" s="3">
        <f>IF(VLOOKUP($A78,'Outbreak dataset'!$A:$L,12)&gt;24*(1-1), IF(VLOOKUP($A78,'Outbreak dataset'!$A:$L,6)&lt;24*(1),1,0),  IF(VLOOKUP($A78,'Outbreak dataset'!$A:$L,6)="",0,0))</f>
        <v>0</v>
      </c>
      <c r="H78" s="74">
        <f>IF(VLOOKUP($A78,'Outbreak dataset'!$A:$L,12)&gt;24*(2-1), IF(VLOOKUP($A78,'Outbreak dataset'!$A:$L,6)&lt;24*(2),1,0),  IF(VLOOKUP($A78,'Outbreak dataset'!$A:$L,6)="",0,0))</f>
        <v>0</v>
      </c>
      <c r="I78" s="74">
        <f>IF(VLOOKUP($A78,'Outbreak dataset'!$A:$L,12)&gt;24*(3-1), IF(VLOOKUP($A78,'Outbreak dataset'!$A:$L,6)&lt;24*(3),1,0),  IF(VLOOKUP($A78,'Outbreak dataset'!$A:$L,6)="",0,0))</f>
        <v>0</v>
      </c>
      <c r="J78" s="74">
        <f>IF(VLOOKUP($A78,'Outbreak dataset'!$A:$L,12)&gt;24*(4-1), IF(VLOOKUP($A78,'Outbreak dataset'!$A:$L,6)&lt;24*(4),1,0),  IF(VLOOKUP($A78,'Outbreak dataset'!$A:$L,6)="",0,0))</f>
        <v>0</v>
      </c>
      <c r="K78" s="103">
        <f>IF(VLOOKUP($A78,'Outbreak dataset'!$A:$L,12)&gt;24*(5-1), IF(VLOOKUP($A78,'Outbreak dataset'!$A:$L,6)&lt;24*(5),1,0),  IF(VLOOKUP($A78,'Outbreak dataset'!$A:$L,6)="",0,0))</f>
        <v>0</v>
      </c>
      <c r="L78" s="104">
        <f>IF(VLOOKUP($A78,'Outbreak dataset'!$A:$L,12)&lt;24*(1-1), IF(VLOOKUP($A78,'Outbreak dataset'!$A:$L,6)="",0,1),0)</f>
        <v>0</v>
      </c>
      <c r="M78" s="75">
        <f>IF(VLOOKUP($A78,'Outbreak dataset'!$A:$L,12)&lt;24*(2-1), IF(VLOOKUP($A78,'Outbreak dataset'!$A:$L,6)="",0,1),0)</f>
        <v>0</v>
      </c>
      <c r="N78" s="75">
        <f>IF(VLOOKUP($A78,'Outbreak dataset'!$A:$L,12)&lt;24*(3-1), IF(VLOOKUP($A78,'Outbreak dataset'!$A:$L,6)="",0,1),0)</f>
        <v>0</v>
      </c>
      <c r="O78" s="75">
        <f>IF(VLOOKUP($A78,'Outbreak dataset'!$A:$L,12)&lt;24*(4-1), IF(VLOOKUP($A78,'Outbreak dataset'!$A:$L,6)="",0,1),0)</f>
        <v>0</v>
      </c>
      <c r="P78" s="77">
        <f>IF(VLOOKUP($A78,'Outbreak dataset'!$A:$L,12)&lt;24*(5-1), IF(VLOOKUP($A78,'Outbreak dataset'!$A:$L,6)="",0,1),0)</f>
        <v>0</v>
      </c>
    </row>
    <row r="79" spans="1:16">
      <c r="A79" s="65">
        <v>77</v>
      </c>
      <c r="B79" s="74">
        <f>IF(VLOOKUP($A79,'Outbreak dataset'!$A:$F,6)&gt;24*1,1,IF(VLOOKUP($A79,'Outbreak dataset'!$A:$F,6)="",1,0))</f>
        <v>1</v>
      </c>
      <c r="C79" s="74">
        <f>IF(VLOOKUP($A79,'Outbreak dataset'!$A:$F,6)&gt;24*2,1,IF(VLOOKUP($A79,'Outbreak dataset'!$A:$F,6)="",1,0))</f>
        <v>1</v>
      </c>
      <c r="D79" s="74">
        <f>IF(VLOOKUP($A79,'Outbreak dataset'!$A:$F,6)&gt;24*3,1,IF(VLOOKUP($A79,'Outbreak dataset'!$A:$F,6)="",1,0))</f>
        <v>1</v>
      </c>
      <c r="E79" s="74">
        <f>IF(VLOOKUP($A79,'Outbreak dataset'!$A:$F,6)&gt;24*4,1,IF(VLOOKUP($A79,'Outbreak dataset'!$A:$F,6)="",1,0))</f>
        <v>1</v>
      </c>
      <c r="F79" s="76">
        <f>IF(VLOOKUP($A79,'Outbreak dataset'!$A:$F,6)&gt;24*5,1,IF(VLOOKUP($A79,'Outbreak dataset'!$A:$F,6)="",1,0))</f>
        <v>1</v>
      </c>
      <c r="G79" s="3">
        <f>IF(VLOOKUP($A79,'Outbreak dataset'!$A:$L,12)&gt;24*(1-1), IF(VLOOKUP($A79,'Outbreak dataset'!$A:$L,6)&lt;24*(1),1,0),  IF(VLOOKUP($A79,'Outbreak dataset'!$A:$L,6)="",0,0))</f>
        <v>0</v>
      </c>
      <c r="H79" s="74">
        <f>IF(VLOOKUP($A79,'Outbreak dataset'!$A:$L,12)&gt;24*(2-1), IF(VLOOKUP($A79,'Outbreak dataset'!$A:$L,6)&lt;24*(2),1,0),  IF(VLOOKUP($A79,'Outbreak dataset'!$A:$L,6)="",0,0))</f>
        <v>0</v>
      </c>
      <c r="I79" s="74">
        <f>IF(VLOOKUP($A79,'Outbreak dataset'!$A:$L,12)&gt;24*(3-1), IF(VLOOKUP($A79,'Outbreak dataset'!$A:$L,6)&lt;24*(3),1,0),  IF(VLOOKUP($A79,'Outbreak dataset'!$A:$L,6)="",0,0))</f>
        <v>0</v>
      </c>
      <c r="J79" s="74">
        <f>IF(VLOOKUP($A79,'Outbreak dataset'!$A:$L,12)&gt;24*(4-1), IF(VLOOKUP($A79,'Outbreak dataset'!$A:$L,6)&lt;24*(4),1,0),  IF(VLOOKUP($A79,'Outbreak dataset'!$A:$L,6)="",0,0))</f>
        <v>0</v>
      </c>
      <c r="K79" s="103">
        <f>IF(VLOOKUP($A79,'Outbreak dataset'!$A:$L,12)&gt;24*(5-1), IF(VLOOKUP($A79,'Outbreak dataset'!$A:$L,6)&lt;24*(5),1,0),  IF(VLOOKUP($A79,'Outbreak dataset'!$A:$L,6)="",0,0))</f>
        <v>0</v>
      </c>
      <c r="L79" s="104">
        <f>IF(VLOOKUP($A79,'Outbreak dataset'!$A:$L,12)&lt;24*(1-1), IF(VLOOKUP($A79,'Outbreak dataset'!$A:$L,6)="",0,1),0)</f>
        <v>0</v>
      </c>
      <c r="M79" s="75">
        <f>IF(VLOOKUP($A79,'Outbreak dataset'!$A:$L,12)&lt;24*(2-1), IF(VLOOKUP($A79,'Outbreak dataset'!$A:$L,6)="",0,1),0)</f>
        <v>0</v>
      </c>
      <c r="N79" s="75">
        <f>IF(VLOOKUP($A79,'Outbreak dataset'!$A:$L,12)&lt;24*(3-1), IF(VLOOKUP($A79,'Outbreak dataset'!$A:$L,6)="",0,1),0)</f>
        <v>0</v>
      </c>
      <c r="O79" s="75">
        <f>IF(VLOOKUP($A79,'Outbreak dataset'!$A:$L,12)&lt;24*(4-1), IF(VLOOKUP($A79,'Outbreak dataset'!$A:$L,6)="",0,1),0)</f>
        <v>0</v>
      </c>
      <c r="P79" s="77">
        <f>IF(VLOOKUP($A79,'Outbreak dataset'!$A:$L,12)&lt;24*(5-1), IF(VLOOKUP($A79,'Outbreak dataset'!$A:$L,6)="",0,1),0)</f>
        <v>0</v>
      </c>
    </row>
    <row r="80" spans="1:16">
      <c r="A80" s="65">
        <v>78</v>
      </c>
      <c r="B80" s="74">
        <f>IF(VLOOKUP($A80,'Outbreak dataset'!$A:$F,6)&gt;24*1,1,IF(VLOOKUP($A80,'Outbreak dataset'!$A:$F,6)="",1,0))</f>
        <v>1</v>
      </c>
      <c r="C80" s="74">
        <f>IF(VLOOKUP($A80,'Outbreak dataset'!$A:$F,6)&gt;24*2,1,IF(VLOOKUP($A80,'Outbreak dataset'!$A:$F,6)="",1,0))</f>
        <v>1</v>
      </c>
      <c r="D80" s="74">
        <f>IF(VLOOKUP($A80,'Outbreak dataset'!$A:$F,6)&gt;24*3,1,IF(VLOOKUP($A80,'Outbreak dataset'!$A:$F,6)="",1,0))</f>
        <v>1</v>
      </c>
      <c r="E80" s="74">
        <f>IF(VLOOKUP($A80,'Outbreak dataset'!$A:$F,6)&gt;24*4,1,IF(VLOOKUP($A80,'Outbreak dataset'!$A:$F,6)="",1,0))</f>
        <v>1</v>
      </c>
      <c r="F80" s="76">
        <f>IF(VLOOKUP($A80,'Outbreak dataset'!$A:$F,6)&gt;24*5,1,IF(VLOOKUP($A80,'Outbreak dataset'!$A:$F,6)="",1,0))</f>
        <v>1</v>
      </c>
      <c r="G80" s="3">
        <f>IF(VLOOKUP($A80,'Outbreak dataset'!$A:$L,12)&gt;24*(1-1), IF(VLOOKUP($A80,'Outbreak dataset'!$A:$L,6)&lt;24*(1),1,0),  IF(VLOOKUP($A80,'Outbreak dataset'!$A:$L,6)="",0,0))</f>
        <v>0</v>
      </c>
      <c r="H80" s="74">
        <f>IF(VLOOKUP($A80,'Outbreak dataset'!$A:$L,12)&gt;24*(2-1), IF(VLOOKUP($A80,'Outbreak dataset'!$A:$L,6)&lt;24*(2),1,0),  IF(VLOOKUP($A80,'Outbreak dataset'!$A:$L,6)="",0,0))</f>
        <v>0</v>
      </c>
      <c r="I80" s="74">
        <f>IF(VLOOKUP($A80,'Outbreak dataset'!$A:$L,12)&gt;24*(3-1), IF(VLOOKUP($A80,'Outbreak dataset'!$A:$L,6)&lt;24*(3),1,0),  IF(VLOOKUP($A80,'Outbreak dataset'!$A:$L,6)="",0,0))</f>
        <v>0</v>
      </c>
      <c r="J80" s="74">
        <f>IF(VLOOKUP($A80,'Outbreak dataset'!$A:$L,12)&gt;24*(4-1), IF(VLOOKUP($A80,'Outbreak dataset'!$A:$L,6)&lt;24*(4),1,0),  IF(VLOOKUP($A80,'Outbreak dataset'!$A:$L,6)="",0,0))</f>
        <v>0</v>
      </c>
      <c r="K80" s="103">
        <f>IF(VLOOKUP($A80,'Outbreak dataset'!$A:$L,12)&gt;24*(5-1), IF(VLOOKUP($A80,'Outbreak dataset'!$A:$L,6)&lt;24*(5),1,0),  IF(VLOOKUP($A80,'Outbreak dataset'!$A:$L,6)="",0,0))</f>
        <v>0</v>
      </c>
      <c r="L80" s="104">
        <f>IF(VLOOKUP($A80,'Outbreak dataset'!$A:$L,12)&lt;24*(1-1), IF(VLOOKUP($A80,'Outbreak dataset'!$A:$L,6)="",0,1),0)</f>
        <v>0</v>
      </c>
      <c r="M80" s="75">
        <f>IF(VLOOKUP($A80,'Outbreak dataset'!$A:$L,12)&lt;24*(2-1), IF(VLOOKUP($A80,'Outbreak dataset'!$A:$L,6)="",0,1),0)</f>
        <v>0</v>
      </c>
      <c r="N80" s="75">
        <f>IF(VLOOKUP($A80,'Outbreak dataset'!$A:$L,12)&lt;24*(3-1), IF(VLOOKUP($A80,'Outbreak dataset'!$A:$L,6)="",0,1),0)</f>
        <v>0</v>
      </c>
      <c r="O80" s="75">
        <f>IF(VLOOKUP($A80,'Outbreak dataset'!$A:$L,12)&lt;24*(4-1), IF(VLOOKUP($A80,'Outbreak dataset'!$A:$L,6)="",0,1),0)</f>
        <v>0</v>
      </c>
      <c r="P80" s="77">
        <f>IF(VLOOKUP($A80,'Outbreak dataset'!$A:$L,12)&lt;24*(5-1), IF(VLOOKUP($A80,'Outbreak dataset'!$A:$L,6)="",0,1),0)</f>
        <v>0</v>
      </c>
    </row>
    <row r="81" spans="1:17" s="53" customFormat="1">
      <c r="A81" s="65">
        <v>79</v>
      </c>
      <c r="B81" s="74">
        <f>IF(VLOOKUP($A81,'Outbreak dataset'!$A:$F,6)&gt;24*1,1,IF(VLOOKUP($A81,'Outbreak dataset'!$A:$F,6)="",1,0))</f>
        <v>1</v>
      </c>
      <c r="C81" s="74">
        <f>IF(VLOOKUP($A81,'Outbreak dataset'!$A:$F,6)&gt;24*2,1,IF(VLOOKUP($A81,'Outbreak dataset'!$A:$F,6)="",1,0))</f>
        <v>1</v>
      </c>
      <c r="D81" s="74">
        <f>IF(VLOOKUP($A81,'Outbreak dataset'!$A:$F,6)&gt;24*3,1,IF(VLOOKUP($A81,'Outbreak dataset'!$A:$F,6)="",1,0))</f>
        <v>1</v>
      </c>
      <c r="E81" s="74">
        <f>IF(VLOOKUP($A81,'Outbreak dataset'!$A:$F,6)&gt;24*4,1,IF(VLOOKUP($A81,'Outbreak dataset'!$A:$F,6)="",1,0))</f>
        <v>1</v>
      </c>
      <c r="F81" s="76">
        <f>IF(VLOOKUP($A81,'Outbreak dataset'!$A:$F,6)&gt;24*5,1,IF(VLOOKUP($A81,'Outbreak dataset'!$A:$F,6)="",1,0))</f>
        <v>1</v>
      </c>
      <c r="G81" s="3">
        <f>IF(VLOOKUP($A81,'Outbreak dataset'!$A:$L,12)&gt;24*(1-1), IF(VLOOKUP($A81,'Outbreak dataset'!$A:$L,6)&lt;24*(1),1,0),  IF(VLOOKUP($A81,'Outbreak dataset'!$A:$L,6)="",0,0))</f>
        <v>0</v>
      </c>
      <c r="H81" s="74">
        <f>IF(VLOOKUP($A81,'Outbreak dataset'!$A:$L,12)&gt;24*(2-1), IF(VLOOKUP($A81,'Outbreak dataset'!$A:$L,6)&lt;24*(2),1,0),  IF(VLOOKUP($A81,'Outbreak dataset'!$A:$L,6)="",0,0))</f>
        <v>0</v>
      </c>
      <c r="I81" s="74">
        <f>IF(VLOOKUP($A81,'Outbreak dataset'!$A:$L,12)&gt;24*(3-1), IF(VLOOKUP($A81,'Outbreak dataset'!$A:$L,6)&lt;24*(3),1,0),  IF(VLOOKUP($A81,'Outbreak dataset'!$A:$L,6)="",0,0))</f>
        <v>0</v>
      </c>
      <c r="J81" s="74">
        <f>IF(VLOOKUP($A81,'Outbreak dataset'!$A:$L,12)&gt;24*(4-1), IF(VLOOKUP($A81,'Outbreak dataset'!$A:$L,6)&lt;24*(4),1,0),  IF(VLOOKUP($A81,'Outbreak dataset'!$A:$L,6)="",0,0))</f>
        <v>0</v>
      </c>
      <c r="K81" s="103">
        <f>IF(VLOOKUP($A81,'Outbreak dataset'!$A:$L,12)&gt;24*(5-1), IF(VLOOKUP($A81,'Outbreak dataset'!$A:$L,6)&lt;24*(5),1,0),  IF(VLOOKUP($A81,'Outbreak dataset'!$A:$L,6)="",0,0))</f>
        <v>0</v>
      </c>
      <c r="L81" s="104">
        <f>IF(VLOOKUP($A81,'Outbreak dataset'!$A:$L,12)&lt;24*(1-1), IF(VLOOKUP($A81,'Outbreak dataset'!$A:$L,6)="",0,1),0)</f>
        <v>0</v>
      </c>
      <c r="M81" s="75">
        <f>IF(VLOOKUP($A81,'Outbreak dataset'!$A:$L,12)&lt;24*(2-1), IF(VLOOKUP($A81,'Outbreak dataset'!$A:$L,6)="",0,1),0)</f>
        <v>0</v>
      </c>
      <c r="N81" s="75">
        <f>IF(VLOOKUP($A81,'Outbreak dataset'!$A:$L,12)&lt;24*(3-1), IF(VLOOKUP($A81,'Outbreak dataset'!$A:$L,6)="",0,1),0)</f>
        <v>0</v>
      </c>
      <c r="O81" s="75">
        <f>IF(VLOOKUP($A81,'Outbreak dataset'!$A:$L,12)&lt;24*(4-1), IF(VLOOKUP($A81,'Outbreak dataset'!$A:$L,6)="",0,1),0)</f>
        <v>0</v>
      </c>
      <c r="P81" s="77">
        <f>IF(VLOOKUP($A81,'Outbreak dataset'!$A:$L,12)&lt;24*(5-1), IF(VLOOKUP($A81,'Outbreak dataset'!$A:$L,6)="",0,1),0)</f>
        <v>0</v>
      </c>
      <c r="Q81" s="45"/>
    </row>
    <row r="82" spans="1:17">
      <c r="A82" s="65">
        <v>80</v>
      </c>
      <c r="B82" s="74">
        <f>IF(VLOOKUP($A82,'Outbreak dataset'!$A:$F,6)&gt;24*1,1,IF(VLOOKUP($A82,'Outbreak dataset'!$A:$F,6)="",1,0))</f>
        <v>1</v>
      </c>
      <c r="C82" s="74">
        <f>IF(VLOOKUP($A82,'Outbreak dataset'!$A:$F,6)&gt;24*2,1,IF(VLOOKUP($A82,'Outbreak dataset'!$A:$F,6)="",1,0))</f>
        <v>1</v>
      </c>
      <c r="D82" s="74">
        <f>IF(VLOOKUP($A82,'Outbreak dataset'!$A:$F,6)&gt;24*3,1,IF(VLOOKUP($A82,'Outbreak dataset'!$A:$F,6)="",1,0))</f>
        <v>1</v>
      </c>
      <c r="E82" s="74">
        <f>IF(VLOOKUP($A82,'Outbreak dataset'!$A:$F,6)&gt;24*4,1,IF(VLOOKUP($A82,'Outbreak dataset'!$A:$F,6)="",1,0))</f>
        <v>1</v>
      </c>
      <c r="F82" s="76">
        <f>IF(VLOOKUP($A82,'Outbreak dataset'!$A:$F,6)&gt;24*5,1,IF(VLOOKUP($A82,'Outbreak dataset'!$A:$F,6)="",1,0))</f>
        <v>1</v>
      </c>
      <c r="G82" s="3">
        <f>IF(VLOOKUP($A82,'Outbreak dataset'!$A:$L,12)&gt;24*(1-1), IF(VLOOKUP($A82,'Outbreak dataset'!$A:$L,6)&lt;24*(1),1,0),  IF(VLOOKUP($A82,'Outbreak dataset'!$A:$L,6)="",0,0))</f>
        <v>0</v>
      </c>
      <c r="H82" s="74">
        <f>IF(VLOOKUP($A82,'Outbreak dataset'!$A:$L,12)&gt;24*(2-1), IF(VLOOKUP($A82,'Outbreak dataset'!$A:$L,6)&lt;24*(2),1,0),  IF(VLOOKUP($A82,'Outbreak dataset'!$A:$L,6)="",0,0))</f>
        <v>0</v>
      </c>
      <c r="I82" s="74">
        <f>IF(VLOOKUP($A82,'Outbreak dataset'!$A:$L,12)&gt;24*(3-1), IF(VLOOKUP($A82,'Outbreak dataset'!$A:$L,6)&lt;24*(3),1,0),  IF(VLOOKUP($A82,'Outbreak dataset'!$A:$L,6)="",0,0))</f>
        <v>0</v>
      </c>
      <c r="J82" s="74">
        <f>IF(VLOOKUP($A82,'Outbreak dataset'!$A:$L,12)&gt;24*(4-1), IF(VLOOKUP($A82,'Outbreak dataset'!$A:$L,6)&lt;24*(4),1,0),  IF(VLOOKUP($A82,'Outbreak dataset'!$A:$L,6)="",0,0))</f>
        <v>0</v>
      </c>
      <c r="K82" s="103">
        <f>IF(VLOOKUP($A82,'Outbreak dataset'!$A:$L,12)&gt;24*(5-1), IF(VLOOKUP($A82,'Outbreak dataset'!$A:$L,6)&lt;24*(5),1,0),  IF(VLOOKUP($A82,'Outbreak dataset'!$A:$L,6)="",0,0))</f>
        <v>0</v>
      </c>
      <c r="L82" s="104">
        <f>IF(VLOOKUP($A82,'Outbreak dataset'!$A:$L,12)&lt;24*(1-1), IF(VLOOKUP($A82,'Outbreak dataset'!$A:$L,6)="",0,1),0)</f>
        <v>0</v>
      </c>
      <c r="M82" s="75">
        <f>IF(VLOOKUP($A82,'Outbreak dataset'!$A:$L,12)&lt;24*(2-1), IF(VLOOKUP($A82,'Outbreak dataset'!$A:$L,6)="",0,1),0)</f>
        <v>0</v>
      </c>
      <c r="N82" s="75">
        <f>IF(VLOOKUP($A82,'Outbreak dataset'!$A:$L,12)&lt;24*(3-1), IF(VLOOKUP($A82,'Outbreak dataset'!$A:$L,6)="",0,1),0)</f>
        <v>0</v>
      </c>
      <c r="O82" s="75">
        <f>IF(VLOOKUP($A82,'Outbreak dataset'!$A:$L,12)&lt;24*(4-1), IF(VLOOKUP($A82,'Outbreak dataset'!$A:$L,6)="",0,1),0)</f>
        <v>0</v>
      </c>
      <c r="P82" s="77">
        <f>IF(VLOOKUP($A82,'Outbreak dataset'!$A:$L,12)&lt;24*(5-1), IF(VLOOKUP($A82,'Outbreak dataset'!$A:$L,6)="",0,1),0)</f>
        <v>0</v>
      </c>
    </row>
    <row r="83" spans="1:17">
      <c r="A83" s="65">
        <v>81</v>
      </c>
      <c r="B83" s="74">
        <f>IF(VLOOKUP($A83,'Outbreak dataset'!$A:$F,6)&gt;24*1,1,IF(VLOOKUP($A83,'Outbreak dataset'!$A:$F,6)="",1,0))</f>
        <v>1</v>
      </c>
      <c r="C83" s="74">
        <f>IF(VLOOKUP($A83,'Outbreak dataset'!$A:$F,6)&gt;24*2,1,IF(VLOOKUP($A83,'Outbreak dataset'!$A:$F,6)="",1,0))</f>
        <v>1</v>
      </c>
      <c r="D83" s="74">
        <f>IF(VLOOKUP($A83,'Outbreak dataset'!$A:$F,6)&gt;24*3,1,IF(VLOOKUP($A83,'Outbreak dataset'!$A:$F,6)="",1,0))</f>
        <v>1</v>
      </c>
      <c r="E83" s="74">
        <f>IF(VLOOKUP($A83,'Outbreak dataset'!$A:$F,6)&gt;24*4,1,IF(VLOOKUP($A83,'Outbreak dataset'!$A:$F,6)="",1,0))</f>
        <v>1</v>
      </c>
      <c r="F83" s="76">
        <f>IF(VLOOKUP($A83,'Outbreak dataset'!$A:$F,6)&gt;24*5,1,IF(VLOOKUP($A83,'Outbreak dataset'!$A:$F,6)="",1,0))</f>
        <v>1</v>
      </c>
      <c r="G83" s="3">
        <f>IF(VLOOKUP($A83,'Outbreak dataset'!$A:$L,12)&gt;24*(1-1), IF(VLOOKUP($A83,'Outbreak dataset'!$A:$L,6)&lt;24*(1),1,0),  IF(VLOOKUP($A83,'Outbreak dataset'!$A:$L,6)="",0,0))</f>
        <v>0</v>
      </c>
      <c r="H83" s="74">
        <f>IF(VLOOKUP($A83,'Outbreak dataset'!$A:$L,12)&gt;24*(2-1), IF(VLOOKUP($A83,'Outbreak dataset'!$A:$L,6)&lt;24*(2),1,0),  IF(VLOOKUP($A83,'Outbreak dataset'!$A:$L,6)="",0,0))</f>
        <v>0</v>
      </c>
      <c r="I83" s="74">
        <f>IF(VLOOKUP($A83,'Outbreak dataset'!$A:$L,12)&gt;24*(3-1), IF(VLOOKUP($A83,'Outbreak dataset'!$A:$L,6)&lt;24*(3),1,0),  IF(VLOOKUP($A83,'Outbreak dataset'!$A:$L,6)="",0,0))</f>
        <v>0</v>
      </c>
      <c r="J83" s="74">
        <f>IF(VLOOKUP($A83,'Outbreak dataset'!$A:$L,12)&gt;24*(4-1), IF(VLOOKUP($A83,'Outbreak dataset'!$A:$L,6)&lt;24*(4),1,0),  IF(VLOOKUP($A83,'Outbreak dataset'!$A:$L,6)="",0,0))</f>
        <v>0</v>
      </c>
      <c r="K83" s="103">
        <f>IF(VLOOKUP($A83,'Outbreak dataset'!$A:$L,12)&gt;24*(5-1), IF(VLOOKUP($A83,'Outbreak dataset'!$A:$L,6)&lt;24*(5),1,0),  IF(VLOOKUP($A83,'Outbreak dataset'!$A:$L,6)="",0,0))</f>
        <v>0</v>
      </c>
      <c r="L83" s="104">
        <f>IF(VLOOKUP($A83,'Outbreak dataset'!$A:$L,12)&lt;24*(1-1), IF(VLOOKUP($A83,'Outbreak dataset'!$A:$L,6)="",0,1),0)</f>
        <v>0</v>
      </c>
      <c r="M83" s="75">
        <f>IF(VLOOKUP($A83,'Outbreak dataset'!$A:$L,12)&lt;24*(2-1), IF(VLOOKUP($A83,'Outbreak dataset'!$A:$L,6)="",0,1),0)</f>
        <v>0</v>
      </c>
      <c r="N83" s="75">
        <f>IF(VLOOKUP($A83,'Outbreak dataset'!$A:$L,12)&lt;24*(3-1), IF(VLOOKUP($A83,'Outbreak dataset'!$A:$L,6)="",0,1),0)</f>
        <v>0</v>
      </c>
      <c r="O83" s="75">
        <f>IF(VLOOKUP($A83,'Outbreak dataset'!$A:$L,12)&lt;24*(4-1), IF(VLOOKUP($A83,'Outbreak dataset'!$A:$L,6)="",0,1),0)</f>
        <v>0</v>
      </c>
      <c r="P83" s="77">
        <f>IF(VLOOKUP($A83,'Outbreak dataset'!$A:$L,12)&lt;24*(5-1), IF(VLOOKUP($A83,'Outbreak dataset'!$A:$L,6)="",0,1),0)</f>
        <v>0</v>
      </c>
    </row>
    <row r="84" spans="1:17">
      <c r="A84" s="65">
        <v>82</v>
      </c>
      <c r="B84" s="74">
        <f>IF(VLOOKUP($A84,'Outbreak dataset'!$A:$F,6)&gt;24*1,1,IF(VLOOKUP($A84,'Outbreak dataset'!$A:$F,6)="",1,0))</f>
        <v>1</v>
      </c>
      <c r="C84" s="74">
        <f>IF(VLOOKUP($A84,'Outbreak dataset'!$A:$F,6)&gt;24*2,1,IF(VLOOKUP($A84,'Outbreak dataset'!$A:$F,6)="",1,0))</f>
        <v>1</v>
      </c>
      <c r="D84" s="74">
        <f>IF(VLOOKUP($A84,'Outbreak dataset'!$A:$F,6)&gt;24*3,1,IF(VLOOKUP($A84,'Outbreak dataset'!$A:$F,6)="",1,0))</f>
        <v>1</v>
      </c>
      <c r="E84" s="74">
        <f>IF(VLOOKUP($A84,'Outbreak dataset'!$A:$F,6)&gt;24*4,1,IF(VLOOKUP($A84,'Outbreak dataset'!$A:$F,6)="",1,0))</f>
        <v>1</v>
      </c>
      <c r="F84" s="76">
        <f>IF(VLOOKUP($A84,'Outbreak dataset'!$A:$F,6)&gt;24*5,1,IF(VLOOKUP($A84,'Outbreak dataset'!$A:$F,6)="",1,0))</f>
        <v>1</v>
      </c>
      <c r="G84" s="3">
        <f>IF(VLOOKUP($A84,'Outbreak dataset'!$A:$L,12)&gt;24*(1-1), IF(VLOOKUP($A84,'Outbreak dataset'!$A:$L,6)&lt;24*(1),1,0),  IF(VLOOKUP($A84,'Outbreak dataset'!$A:$L,6)="",0,0))</f>
        <v>0</v>
      </c>
      <c r="H84" s="74">
        <f>IF(VLOOKUP($A84,'Outbreak dataset'!$A:$L,12)&gt;24*(2-1), IF(VLOOKUP($A84,'Outbreak dataset'!$A:$L,6)&lt;24*(2),1,0),  IF(VLOOKUP($A84,'Outbreak dataset'!$A:$L,6)="",0,0))</f>
        <v>0</v>
      </c>
      <c r="I84" s="74">
        <f>IF(VLOOKUP($A84,'Outbreak dataset'!$A:$L,12)&gt;24*(3-1), IF(VLOOKUP($A84,'Outbreak dataset'!$A:$L,6)&lt;24*(3),1,0),  IF(VLOOKUP($A84,'Outbreak dataset'!$A:$L,6)="",0,0))</f>
        <v>0</v>
      </c>
      <c r="J84" s="74">
        <f>IF(VLOOKUP($A84,'Outbreak dataset'!$A:$L,12)&gt;24*(4-1), IF(VLOOKUP($A84,'Outbreak dataset'!$A:$L,6)&lt;24*(4),1,0),  IF(VLOOKUP($A84,'Outbreak dataset'!$A:$L,6)="",0,0))</f>
        <v>0</v>
      </c>
      <c r="K84" s="103">
        <f>IF(VLOOKUP($A84,'Outbreak dataset'!$A:$L,12)&gt;24*(5-1), IF(VLOOKUP($A84,'Outbreak dataset'!$A:$L,6)&lt;24*(5),1,0),  IF(VLOOKUP($A84,'Outbreak dataset'!$A:$L,6)="",0,0))</f>
        <v>0</v>
      </c>
      <c r="L84" s="104">
        <f>IF(VLOOKUP($A84,'Outbreak dataset'!$A:$L,12)&lt;24*(1-1), IF(VLOOKUP($A84,'Outbreak dataset'!$A:$L,6)="",0,1),0)</f>
        <v>0</v>
      </c>
      <c r="M84" s="75">
        <f>IF(VLOOKUP($A84,'Outbreak dataset'!$A:$L,12)&lt;24*(2-1), IF(VLOOKUP($A84,'Outbreak dataset'!$A:$L,6)="",0,1),0)</f>
        <v>0</v>
      </c>
      <c r="N84" s="75">
        <f>IF(VLOOKUP($A84,'Outbreak dataset'!$A:$L,12)&lt;24*(3-1), IF(VLOOKUP($A84,'Outbreak dataset'!$A:$L,6)="",0,1),0)</f>
        <v>0</v>
      </c>
      <c r="O84" s="75">
        <f>IF(VLOOKUP($A84,'Outbreak dataset'!$A:$L,12)&lt;24*(4-1), IF(VLOOKUP($A84,'Outbreak dataset'!$A:$L,6)="",0,1),0)</f>
        <v>0</v>
      </c>
      <c r="P84" s="77">
        <f>IF(VLOOKUP($A84,'Outbreak dataset'!$A:$L,12)&lt;24*(5-1), IF(VLOOKUP($A84,'Outbreak dataset'!$A:$L,6)="",0,1),0)</f>
        <v>0</v>
      </c>
    </row>
    <row r="85" spans="1:17">
      <c r="A85" s="65">
        <v>83</v>
      </c>
      <c r="B85" s="74">
        <f>IF(VLOOKUP($A85,'Outbreak dataset'!$A:$F,6)&gt;24*1,1,IF(VLOOKUP($A85,'Outbreak dataset'!$A:$F,6)="",1,0))</f>
        <v>1</v>
      </c>
      <c r="C85" s="74">
        <f>IF(VLOOKUP($A85,'Outbreak dataset'!$A:$F,6)&gt;24*2,1,IF(VLOOKUP($A85,'Outbreak dataset'!$A:$F,6)="",1,0))</f>
        <v>1</v>
      </c>
      <c r="D85" s="74">
        <f>IF(VLOOKUP($A85,'Outbreak dataset'!$A:$F,6)&gt;24*3,1,IF(VLOOKUP($A85,'Outbreak dataset'!$A:$F,6)="",1,0))</f>
        <v>1</v>
      </c>
      <c r="E85" s="74">
        <f>IF(VLOOKUP($A85,'Outbreak dataset'!$A:$F,6)&gt;24*4,1,IF(VLOOKUP($A85,'Outbreak dataset'!$A:$F,6)="",1,0))</f>
        <v>1</v>
      </c>
      <c r="F85" s="76">
        <f>IF(VLOOKUP($A85,'Outbreak dataset'!$A:$F,6)&gt;24*5,1,IF(VLOOKUP($A85,'Outbreak dataset'!$A:$F,6)="",1,0))</f>
        <v>1</v>
      </c>
      <c r="G85" s="3">
        <f>IF(VLOOKUP($A85,'Outbreak dataset'!$A:$L,12)&gt;24*(1-1), IF(VLOOKUP($A85,'Outbreak dataset'!$A:$L,6)&lt;24*(1),1,0),  IF(VLOOKUP($A85,'Outbreak dataset'!$A:$L,6)="",0,0))</f>
        <v>0</v>
      </c>
      <c r="H85" s="74">
        <f>IF(VLOOKUP($A85,'Outbreak dataset'!$A:$L,12)&gt;24*(2-1), IF(VLOOKUP($A85,'Outbreak dataset'!$A:$L,6)&lt;24*(2),1,0),  IF(VLOOKUP($A85,'Outbreak dataset'!$A:$L,6)="",0,0))</f>
        <v>0</v>
      </c>
      <c r="I85" s="74">
        <f>IF(VLOOKUP($A85,'Outbreak dataset'!$A:$L,12)&gt;24*(3-1), IF(VLOOKUP($A85,'Outbreak dataset'!$A:$L,6)&lt;24*(3),1,0),  IF(VLOOKUP($A85,'Outbreak dataset'!$A:$L,6)="",0,0))</f>
        <v>0</v>
      </c>
      <c r="J85" s="74">
        <f>IF(VLOOKUP($A85,'Outbreak dataset'!$A:$L,12)&gt;24*(4-1), IF(VLOOKUP($A85,'Outbreak dataset'!$A:$L,6)&lt;24*(4),1,0),  IF(VLOOKUP($A85,'Outbreak dataset'!$A:$L,6)="",0,0))</f>
        <v>0</v>
      </c>
      <c r="K85" s="103">
        <f>IF(VLOOKUP($A85,'Outbreak dataset'!$A:$L,12)&gt;24*(5-1), IF(VLOOKUP($A85,'Outbreak dataset'!$A:$L,6)&lt;24*(5),1,0),  IF(VLOOKUP($A85,'Outbreak dataset'!$A:$L,6)="",0,0))</f>
        <v>0</v>
      </c>
      <c r="L85" s="104">
        <f>IF(VLOOKUP($A85,'Outbreak dataset'!$A:$L,12)&lt;24*(1-1), IF(VLOOKUP($A85,'Outbreak dataset'!$A:$L,6)="",0,1),0)</f>
        <v>0</v>
      </c>
      <c r="M85" s="75">
        <f>IF(VLOOKUP($A85,'Outbreak dataset'!$A:$L,12)&lt;24*(2-1), IF(VLOOKUP($A85,'Outbreak dataset'!$A:$L,6)="",0,1),0)</f>
        <v>0</v>
      </c>
      <c r="N85" s="75">
        <f>IF(VLOOKUP($A85,'Outbreak dataset'!$A:$L,12)&lt;24*(3-1), IF(VLOOKUP($A85,'Outbreak dataset'!$A:$L,6)="",0,1),0)</f>
        <v>0</v>
      </c>
      <c r="O85" s="75">
        <f>IF(VLOOKUP($A85,'Outbreak dataset'!$A:$L,12)&lt;24*(4-1), IF(VLOOKUP($A85,'Outbreak dataset'!$A:$L,6)="",0,1),0)</f>
        <v>0</v>
      </c>
      <c r="P85" s="77">
        <f>IF(VLOOKUP($A85,'Outbreak dataset'!$A:$L,12)&lt;24*(5-1), IF(VLOOKUP($A85,'Outbreak dataset'!$A:$L,6)="",0,1),0)</f>
        <v>0</v>
      </c>
    </row>
    <row r="86" spans="1:17" ht="16.5" thickBot="1">
      <c r="A86" s="66">
        <v>84</v>
      </c>
      <c r="B86" s="74">
        <f>IF(VLOOKUP($A86,'Outbreak dataset'!$A:$F,6)&gt;24*1,1,IF(VLOOKUP($A86,'Outbreak dataset'!$A:$F,6)="",1,0))</f>
        <v>1</v>
      </c>
      <c r="C86" s="74">
        <f>IF(VLOOKUP($A86,'Outbreak dataset'!$A:$F,6)&gt;24*2,1,IF(VLOOKUP($A86,'Outbreak dataset'!$A:$F,6)="",1,0))</f>
        <v>1</v>
      </c>
      <c r="D86" s="74">
        <f>IF(VLOOKUP($A86,'Outbreak dataset'!$A:$F,6)&gt;24*3,1,IF(VLOOKUP($A86,'Outbreak dataset'!$A:$F,6)="",1,0))</f>
        <v>1</v>
      </c>
      <c r="E86" s="74">
        <f>IF(VLOOKUP($A86,'Outbreak dataset'!$A:$F,6)&gt;24*4,1,IF(VLOOKUP($A86,'Outbreak dataset'!$A:$F,6)="",1,0))</f>
        <v>1</v>
      </c>
      <c r="F86" s="76">
        <f>IF(VLOOKUP($A86,'Outbreak dataset'!$A:$F,6)&gt;24*5,1,IF(VLOOKUP($A86,'Outbreak dataset'!$A:$F,6)="",1,0))</f>
        <v>1</v>
      </c>
      <c r="G86" s="3">
        <f>IF(VLOOKUP($A86,'Outbreak dataset'!$A:$L,12)&gt;24*(1-1), IF(VLOOKUP($A86,'Outbreak dataset'!$A:$L,6)&lt;24*(1),1,0),  IF(VLOOKUP($A86,'Outbreak dataset'!$A:$L,6)="",0,0))</f>
        <v>0</v>
      </c>
      <c r="H86" s="74">
        <f>IF(VLOOKUP($A86,'Outbreak dataset'!$A:$L,12)&gt;24*(2-1), IF(VLOOKUP($A86,'Outbreak dataset'!$A:$L,6)&lt;24*(2),1,0),  IF(VLOOKUP($A86,'Outbreak dataset'!$A:$L,6)="",0,0))</f>
        <v>0</v>
      </c>
      <c r="I86" s="74">
        <f>IF(VLOOKUP($A86,'Outbreak dataset'!$A:$L,12)&gt;24*(3-1), IF(VLOOKUP($A86,'Outbreak dataset'!$A:$L,6)&lt;24*(3),1,0),  IF(VLOOKUP($A86,'Outbreak dataset'!$A:$L,6)="",0,0))</f>
        <v>0</v>
      </c>
      <c r="J86" s="74">
        <f>IF(VLOOKUP($A86,'Outbreak dataset'!$A:$L,12)&gt;24*(4-1), IF(VLOOKUP($A86,'Outbreak dataset'!$A:$L,6)&lt;24*(4),1,0),  IF(VLOOKUP($A86,'Outbreak dataset'!$A:$L,6)="",0,0))</f>
        <v>0</v>
      </c>
      <c r="K86" s="103">
        <f>IF(VLOOKUP($A86,'Outbreak dataset'!$A:$L,12)&gt;24*(5-1), IF(VLOOKUP($A86,'Outbreak dataset'!$A:$L,6)&lt;24*(5),1,0),  IF(VLOOKUP($A86,'Outbreak dataset'!$A:$L,6)="",0,0))</f>
        <v>0</v>
      </c>
      <c r="L86" s="104">
        <f>IF(VLOOKUP($A86,'Outbreak dataset'!$A:$L,12)&lt;24*(1-1), IF(VLOOKUP($A86,'Outbreak dataset'!$A:$L,6)="",0,1),0)</f>
        <v>0</v>
      </c>
      <c r="M86" s="75">
        <f>IF(VLOOKUP($A86,'Outbreak dataset'!$A:$L,12)&lt;24*(2-1), IF(VLOOKUP($A86,'Outbreak dataset'!$A:$L,6)="",0,1),0)</f>
        <v>0</v>
      </c>
      <c r="N86" s="75">
        <f>IF(VLOOKUP($A86,'Outbreak dataset'!$A:$L,12)&lt;24*(3-1), IF(VLOOKUP($A86,'Outbreak dataset'!$A:$L,6)="",0,1),0)</f>
        <v>0</v>
      </c>
      <c r="O86" s="75">
        <f>IF(VLOOKUP($A86,'Outbreak dataset'!$A:$L,12)&lt;24*(4-1), IF(VLOOKUP($A86,'Outbreak dataset'!$A:$L,6)="",0,1),0)</f>
        <v>0</v>
      </c>
      <c r="P86" s="77">
        <f>IF(VLOOKUP($A86,'Outbreak dataset'!$A:$L,12)&lt;24*(5-1), IF(VLOOKUP($A86,'Outbreak dataset'!$A:$L,6)="",0,1),0)</f>
        <v>0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H14" sqref="H14:K14"/>
    </sheetView>
  </sheetViews>
  <sheetFormatPr defaultColWidth="8.875" defaultRowHeight="15.75"/>
  <cols>
    <col min="1" max="2" width="15.625" customWidth="1"/>
    <col min="3" max="3" width="15.875" customWidth="1"/>
    <col min="4" max="5" width="15.625" customWidth="1"/>
    <col min="6" max="6" width="7" customWidth="1"/>
    <col min="7" max="7" width="29.125" customWidth="1"/>
    <col min="10" max="11" width="8.875" customWidth="1"/>
  </cols>
  <sheetData>
    <row r="1" spans="1:11" ht="18.75">
      <c r="A1" s="59" t="s">
        <v>38</v>
      </c>
      <c r="B1" s="59"/>
    </row>
    <row r="2" spans="1:11">
      <c r="A2" s="78" t="s">
        <v>27</v>
      </c>
      <c r="B2" s="78" t="s">
        <v>28</v>
      </c>
      <c r="C2" s="78"/>
      <c r="D2" s="106"/>
      <c r="E2" s="78"/>
      <c r="F2" s="78"/>
      <c r="K2" s="54"/>
    </row>
    <row r="3" spans="1:11">
      <c r="A3" s="109">
        <f t="array" ref="A3">IF(ISERROR(INDEX('Outbreak dataset'!A:B,SMALL(IF('Outbreak dataset'!A:B="Seed",ROW('Outbreak dataset'!A:B)),ROW(1:1)),1)),"",INDEX('Outbreak dataset'!A:B,SMALL(IF('Outbreak dataset'!A:B="Seed",ROW('Outbreak dataset'!A:B)),ROW(1:1)),1))</f>
        <v>1</v>
      </c>
      <c r="B3" s="110">
        <f>INDEX('Outbreak dataset'!A:N,MATCH(A3,'Outbreak dataset'!A:A,0),14)</f>
        <v>3</v>
      </c>
      <c r="C3" s="106"/>
    </row>
    <row r="4" spans="1:11">
      <c r="A4" s="109">
        <f t="array" ref="A4">IF(ISERROR(INDEX('Outbreak dataset'!A:B,SMALL(IF('Outbreak dataset'!A:B="Seed",ROW('Outbreak dataset'!A:B)),ROW(2:2)),1)),"",INDEX('Outbreak dataset'!A:B,SMALL(IF('Outbreak dataset'!A:B="Seed",ROW('Outbreak dataset'!A:B)),ROW(2:2)),1))</f>
        <v>2</v>
      </c>
      <c r="B4" s="110">
        <f>INDEX('Outbreak dataset'!A:N,MATCH(A4,'Outbreak dataset'!A:A,0),14)</f>
        <v>3</v>
      </c>
      <c r="C4" s="106"/>
    </row>
    <row r="5" spans="1:11">
      <c r="A5" s="109">
        <f t="array" ref="A5">IF(ISERROR(INDEX('Outbreak dataset'!A:B,SMALL(IF('Outbreak dataset'!A:B="Seed",ROW('Outbreak dataset'!A:B)),ROW(3:3)),1)),"",INDEX('Outbreak dataset'!A:B,SMALL(IF('Outbreak dataset'!A:B="Seed",ROW('Outbreak dataset'!A:B)),ROW(3:3)),1))</f>
        <v>3</v>
      </c>
      <c r="B5" s="110">
        <f>INDEX('Outbreak dataset'!A:N,MATCH(A5,'Outbreak dataset'!A:A,0),14)</f>
        <v>1</v>
      </c>
      <c r="C5" s="106"/>
    </row>
    <row r="6" spans="1:11">
      <c r="A6" s="55" t="s">
        <v>29</v>
      </c>
      <c r="B6" s="60">
        <f>AVERAGE(B3:B5)</f>
        <v>2.3333333333333335</v>
      </c>
    </row>
    <row r="7" spans="1:11">
      <c r="A7" s="25"/>
      <c r="B7" s="25"/>
      <c r="C7" s="106"/>
      <c r="D7" s="106"/>
    </row>
    <row r="8" spans="1:11">
      <c r="A8" s="31"/>
      <c r="B8" s="31"/>
      <c r="C8" s="106"/>
      <c r="D8" s="106"/>
    </row>
    <row r="9" spans="1:11">
      <c r="A9" s="107"/>
      <c r="B9" s="107"/>
      <c r="C9" s="106"/>
      <c r="D9" s="106"/>
    </row>
    <row r="10" spans="1:11">
      <c r="A10" s="59" t="s">
        <v>57</v>
      </c>
      <c r="B10" s="78"/>
      <c r="C10" s="106"/>
      <c r="D10" s="106"/>
    </row>
    <row r="11" spans="1:11">
      <c r="A11" s="137" t="s">
        <v>0</v>
      </c>
      <c r="B11" s="137" t="s">
        <v>19</v>
      </c>
      <c r="C11" s="137" t="s">
        <v>20</v>
      </c>
      <c r="D11" s="137" t="s">
        <v>63</v>
      </c>
      <c r="E11" s="137" t="s">
        <v>21</v>
      </c>
      <c r="G11" s="54" t="s">
        <v>58</v>
      </c>
      <c r="H11" s="54">
        <v>2</v>
      </c>
      <c r="I11" s="54">
        <v>3</v>
      </c>
      <c r="J11" s="54">
        <v>4</v>
      </c>
      <c r="K11" s="54">
        <v>5</v>
      </c>
    </row>
    <row r="12" spans="1:11">
      <c r="A12" s="138">
        <v>1</v>
      </c>
      <c r="B12" s="138" t="str">
        <f>IF(VLOOKUP($A12,'Outbreak dataset'!$A:$Q,6)&gt;24*(2-1),IF(VLOOKUP($A12,'Outbreak dataset'!$A:$Q,6)&lt;24*(2),VLOOKUP($A12,'Outbreak dataset'!$A:$Q,14),"NA"),"NA")</f>
        <v>NA</v>
      </c>
      <c r="C12" s="138" t="str">
        <f>IF(VLOOKUP($A12,'Outbreak dataset'!$A:$Q,6)&gt;24*(3-1),IF(VLOOKUP($A12,'Outbreak dataset'!$A:$Q,6)&lt;24*(3),VLOOKUP($A12,'Outbreak dataset'!$A:$Q,14),"NA"),"NA")</f>
        <v>NA</v>
      </c>
      <c r="D12" s="138" t="str">
        <f>IF(VLOOKUP($A12,'Outbreak dataset'!$A:$Q,6)&gt;24*(4-1),IF(VLOOKUP($A12,'Outbreak dataset'!$A:$Q,6)&lt;24*(4),VLOOKUP($A12,'Outbreak dataset'!$A:$Q,14),"NA"),"NA")</f>
        <v>NA</v>
      </c>
      <c r="E12" s="138" t="str">
        <f>IF(VLOOKUP($A12,'Outbreak dataset'!$A:$Q,6)&gt;24*(5-1),IF(VLOOKUP($A12,'Outbreak dataset'!$A:$Q,6)&lt;24*(5),VLOOKUP($A12,'Outbreak dataset'!$A:$Q,14),"NA"),"NA")</f>
        <v>NA</v>
      </c>
      <c r="G12" s="54" t="s">
        <v>59</v>
      </c>
      <c r="H12">
        <f>COUNT(B12:B95)</f>
        <v>29</v>
      </c>
      <c r="I12">
        <f t="shared" ref="I12:K12" si="0">COUNT(C12:C95)</f>
        <v>4</v>
      </c>
      <c r="J12">
        <f t="shared" si="0"/>
        <v>8</v>
      </c>
      <c r="K12">
        <f t="shared" si="0"/>
        <v>3</v>
      </c>
    </row>
    <row r="13" spans="1:11">
      <c r="A13" s="138">
        <f>A12+1</f>
        <v>2</v>
      </c>
      <c r="B13" s="138" t="str">
        <f>IF(VLOOKUP($A13,'Outbreak dataset'!$A:$Q,6)&gt;24*(2-1),IF(VLOOKUP($A13,'Outbreak dataset'!$A:$Q,6)&lt;24*(2),VLOOKUP($A13,'Outbreak dataset'!$A:$Q,14),"NA"),"NA")</f>
        <v>NA</v>
      </c>
      <c r="C13" s="138" t="str">
        <f>IF(VLOOKUP($A13,'Outbreak dataset'!$A:$Q,6)&gt;24*(3-1),IF(VLOOKUP($A13,'Outbreak dataset'!$A:$Q,6)&lt;24*(3),VLOOKUP($A13,'Outbreak dataset'!$A:$Q,14),"NA"),"NA")</f>
        <v>NA</v>
      </c>
      <c r="D13" s="138" t="str">
        <f>IF(VLOOKUP($A13,'Outbreak dataset'!$A:$Q,6)&gt;24*(4-1),IF(VLOOKUP($A13,'Outbreak dataset'!$A:$Q,6)&lt;24*(4),VLOOKUP($A13,'Outbreak dataset'!$A:$Q,14),"NA"),"NA")</f>
        <v>NA</v>
      </c>
      <c r="E13" s="138" t="str">
        <f>IF(VLOOKUP($A13,'Outbreak dataset'!$A:$Q,6)&gt;24*(5-1),IF(VLOOKUP($A13,'Outbreak dataset'!$A:$Q,6)&lt;24*(5),VLOOKUP($A13,'Outbreak dataset'!$A:$Q,14),"NA"),"NA")</f>
        <v>NA</v>
      </c>
      <c r="G13" s="54" t="s">
        <v>60</v>
      </c>
      <c r="H13">
        <f>SUM(B12:B95)</f>
        <v>19</v>
      </c>
      <c r="I13">
        <f t="shared" ref="I13:K13" si="1">SUM(C12:C95)</f>
        <v>4</v>
      </c>
      <c r="J13">
        <f t="shared" si="1"/>
        <v>2</v>
      </c>
      <c r="K13">
        <f t="shared" si="1"/>
        <v>1</v>
      </c>
    </row>
    <row r="14" spans="1:11">
      <c r="A14" s="138">
        <f t="shared" ref="A14:A76" si="2">A13+1</f>
        <v>3</v>
      </c>
      <c r="B14" s="138" t="str">
        <f>IF(VLOOKUP($A14,'Outbreak dataset'!$A:$Q,6)&gt;24*(2-1),IF(VLOOKUP($A14,'Outbreak dataset'!$A:$Q,6)&lt;24*(2),VLOOKUP($A14,'Outbreak dataset'!$A:$Q,14),"NA"),"NA")</f>
        <v>NA</v>
      </c>
      <c r="C14" s="138" t="str">
        <f>IF(VLOOKUP($A14,'Outbreak dataset'!$A:$Q,6)&gt;24*(3-1),IF(VLOOKUP($A14,'Outbreak dataset'!$A:$Q,6)&lt;24*(3),VLOOKUP($A14,'Outbreak dataset'!$A:$Q,14),"NA"),"NA")</f>
        <v>NA</v>
      </c>
      <c r="D14" s="138" t="str">
        <f>IF(VLOOKUP($A14,'Outbreak dataset'!$A:$Q,6)&gt;24*(4-1),IF(VLOOKUP($A14,'Outbreak dataset'!$A:$Q,6)&lt;24*(4),VLOOKUP($A14,'Outbreak dataset'!$A:$Q,14),"NA"),"NA")</f>
        <v>NA</v>
      </c>
      <c r="E14" s="138" t="str">
        <f>IF(VLOOKUP($A14,'Outbreak dataset'!$A:$Q,6)&gt;24*(5-1),IF(VLOOKUP($A14,'Outbreak dataset'!$A:$Q,6)&lt;24*(5),VLOOKUP($A14,'Outbreak dataset'!$A:$Q,14),"NA"),"NA")</f>
        <v>NA</v>
      </c>
      <c r="G14" s="54" t="s">
        <v>61</v>
      </c>
      <c r="H14" s="56">
        <f>H13/H12</f>
        <v>0.65517241379310343</v>
      </c>
      <c r="I14" s="56">
        <f t="shared" ref="I14:K14" si="3">I13/I12</f>
        <v>1</v>
      </c>
      <c r="J14" s="56">
        <f t="shared" si="3"/>
        <v>0.25</v>
      </c>
      <c r="K14" s="56">
        <f t="shared" si="3"/>
        <v>0.33333333333333331</v>
      </c>
    </row>
    <row r="15" spans="1:11">
      <c r="A15" s="138">
        <f t="shared" si="2"/>
        <v>4</v>
      </c>
      <c r="B15" s="138" t="str">
        <f>IF(VLOOKUP($A15,'Outbreak dataset'!$A:$Q,6)&gt;24*(2-1),IF(VLOOKUP($A15,'Outbreak dataset'!$A:$Q,6)&lt;24*(2),VLOOKUP($A15,'Outbreak dataset'!$A:$Q,14),"NA"),"NA")</f>
        <v>NA</v>
      </c>
      <c r="C15" s="138" t="str">
        <f>IF(VLOOKUP($A15,'Outbreak dataset'!$A:$Q,6)&gt;24*(3-1),IF(VLOOKUP($A15,'Outbreak dataset'!$A:$Q,6)&lt;24*(3),VLOOKUP($A15,'Outbreak dataset'!$A:$Q,14),"NA"),"NA")</f>
        <v>NA</v>
      </c>
      <c r="D15" s="138" t="str">
        <f>IF(VLOOKUP($A15,'Outbreak dataset'!$A:$Q,6)&gt;24*(4-1),IF(VLOOKUP($A15,'Outbreak dataset'!$A:$Q,6)&lt;24*(4),VLOOKUP($A15,'Outbreak dataset'!$A:$Q,14),"NA"),"NA")</f>
        <v>NA</v>
      </c>
      <c r="E15" s="138" t="str">
        <f>IF(VLOOKUP($A15,'Outbreak dataset'!$A:$Q,6)&gt;24*(5-1),IF(VLOOKUP($A15,'Outbreak dataset'!$A:$Q,6)&lt;24*(5),VLOOKUP($A15,'Outbreak dataset'!$A:$Q,14),"NA"),"NA")</f>
        <v>NA</v>
      </c>
    </row>
    <row r="16" spans="1:11">
      <c r="A16" s="138">
        <f t="shared" si="2"/>
        <v>5</v>
      </c>
      <c r="B16" s="138" t="str">
        <f>IF(VLOOKUP($A16,'Outbreak dataset'!$A:$Q,6)&gt;24*(2-1),IF(VLOOKUP($A16,'Outbreak dataset'!$A:$Q,6)&lt;24*(2),VLOOKUP($A16,'Outbreak dataset'!$A:$Q,14),"NA"),"NA")</f>
        <v>NA</v>
      </c>
      <c r="C16" s="138" t="str">
        <f>IF(VLOOKUP($A16,'Outbreak dataset'!$A:$Q,6)&gt;24*(3-1),IF(VLOOKUP($A16,'Outbreak dataset'!$A:$Q,6)&lt;24*(3),VLOOKUP($A16,'Outbreak dataset'!$A:$Q,14),"NA"),"NA")</f>
        <v>NA</v>
      </c>
      <c r="D16" s="138" t="str">
        <f>IF(VLOOKUP($A16,'Outbreak dataset'!$A:$Q,6)&gt;24*(4-1),IF(VLOOKUP($A16,'Outbreak dataset'!$A:$Q,6)&lt;24*(4),VLOOKUP($A16,'Outbreak dataset'!$A:$Q,14),"NA"),"NA")</f>
        <v>NA</v>
      </c>
      <c r="E16" s="138" t="str">
        <f>IF(VLOOKUP($A16,'Outbreak dataset'!$A:$Q,6)&gt;24*(5-1),IF(VLOOKUP($A16,'Outbreak dataset'!$A:$Q,6)&lt;24*(5),VLOOKUP($A16,'Outbreak dataset'!$A:$Q,14),"NA"),"NA")</f>
        <v>NA</v>
      </c>
    </row>
    <row r="17" spans="1:5">
      <c r="A17" s="138">
        <f t="shared" si="2"/>
        <v>6</v>
      </c>
      <c r="B17" s="138" t="str">
        <f>IF(VLOOKUP($A17,'Outbreak dataset'!$A:$Q,6)&gt;24*(2-1),IF(VLOOKUP($A17,'Outbreak dataset'!$A:$Q,6)&lt;24*(2),VLOOKUP($A17,'Outbreak dataset'!$A:$Q,14),"NA"),"NA")</f>
        <v>NA</v>
      </c>
      <c r="C17" s="138" t="str">
        <f>IF(VLOOKUP($A17,'Outbreak dataset'!$A:$Q,6)&gt;24*(3-1),IF(VLOOKUP($A17,'Outbreak dataset'!$A:$Q,6)&lt;24*(3),VLOOKUP($A17,'Outbreak dataset'!$A:$Q,14),"NA"),"NA")</f>
        <v>NA</v>
      </c>
      <c r="D17" s="138" t="str">
        <f>IF(VLOOKUP($A17,'Outbreak dataset'!$A:$Q,6)&gt;24*(4-1),IF(VLOOKUP($A17,'Outbreak dataset'!$A:$Q,6)&lt;24*(4),VLOOKUP($A17,'Outbreak dataset'!$A:$Q,14),"NA"),"NA")</f>
        <v>NA</v>
      </c>
      <c r="E17" s="138" t="str">
        <f>IF(VLOOKUP($A17,'Outbreak dataset'!$A:$Q,6)&gt;24*(5-1),IF(VLOOKUP($A17,'Outbreak dataset'!$A:$Q,6)&lt;24*(5),VLOOKUP($A17,'Outbreak dataset'!$A:$Q,14),"NA"),"NA")</f>
        <v>NA</v>
      </c>
    </row>
    <row r="18" spans="1:5">
      <c r="A18" s="138">
        <f t="shared" si="2"/>
        <v>7</v>
      </c>
      <c r="B18" s="138" t="str">
        <f>IF(VLOOKUP($A18,'Outbreak dataset'!$A:$Q,6)&gt;24*(2-1),IF(VLOOKUP($A18,'Outbreak dataset'!$A:$Q,6)&lt;24*(2),VLOOKUP($A18,'Outbreak dataset'!$A:$Q,14),"NA"),"NA")</f>
        <v>NA</v>
      </c>
      <c r="C18" s="138" t="str">
        <f>IF(VLOOKUP($A18,'Outbreak dataset'!$A:$Q,6)&gt;24*(3-1),IF(VLOOKUP($A18,'Outbreak dataset'!$A:$Q,6)&lt;24*(3),VLOOKUP($A18,'Outbreak dataset'!$A:$Q,14),"NA"),"NA")</f>
        <v>NA</v>
      </c>
      <c r="D18" s="138" t="str">
        <f>IF(VLOOKUP($A18,'Outbreak dataset'!$A:$Q,6)&gt;24*(4-1),IF(VLOOKUP($A18,'Outbreak dataset'!$A:$Q,6)&lt;24*(4),VLOOKUP($A18,'Outbreak dataset'!$A:$Q,14),"NA"),"NA")</f>
        <v>NA</v>
      </c>
      <c r="E18" s="138" t="str">
        <f>IF(VLOOKUP($A18,'Outbreak dataset'!$A:$Q,6)&gt;24*(5-1),IF(VLOOKUP($A18,'Outbreak dataset'!$A:$Q,6)&lt;24*(5),VLOOKUP($A18,'Outbreak dataset'!$A:$Q,14),"NA"),"NA")</f>
        <v>NA</v>
      </c>
    </row>
    <row r="19" spans="1:5">
      <c r="A19" s="138">
        <f t="shared" si="2"/>
        <v>8</v>
      </c>
      <c r="B19" s="138" t="str">
        <f>IF(VLOOKUP($A19,'Outbreak dataset'!$A:$Q,6)&gt;24*(2-1),IF(VLOOKUP($A19,'Outbreak dataset'!$A:$Q,6)&lt;24*(2),VLOOKUP($A19,'Outbreak dataset'!$A:$Q,14),"NA"),"NA")</f>
        <v>NA</v>
      </c>
      <c r="C19" s="138" t="str">
        <f>IF(VLOOKUP($A19,'Outbreak dataset'!$A:$Q,6)&gt;24*(3-1),IF(VLOOKUP($A19,'Outbreak dataset'!$A:$Q,6)&lt;24*(3),VLOOKUP($A19,'Outbreak dataset'!$A:$Q,14),"NA"),"NA")</f>
        <v>NA</v>
      </c>
      <c r="D19" s="138" t="str">
        <f>IF(VLOOKUP($A19,'Outbreak dataset'!$A:$Q,6)&gt;24*(4-1),IF(VLOOKUP($A19,'Outbreak dataset'!$A:$Q,6)&lt;24*(4),VLOOKUP($A19,'Outbreak dataset'!$A:$Q,14),"NA"),"NA")</f>
        <v>NA</v>
      </c>
      <c r="E19" s="138" t="str">
        <f>IF(VLOOKUP($A19,'Outbreak dataset'!$A:$Q,6)&gt;24*(5-1),IF(VLOOKUP($A19,'Outbreak dataset'!$A:$Q,6)&lt;24*(5),VLOOKUP($A19,'Outbreak dataset'!$A:$Q,14),"NA"),"NA")</f>
        <v>NA</v>
      </c>
    </row>
    <row r="20" spans="1:5">
      <c r="A20" s="138">
        <f t="shared" si="2"/>
        <v>9</v>
      </c>
      <c r="B20" s="138" t="str">
        <f>IF(VLOOKUP($A20,'Outbreak dataset'!$A:$Q,6)&gt;24*(2-1),IF(VLOOKUP($A20,'Outbreak dataset'!$A:$Q,6)&lt;24*(2),VLOOKUP($A20,'Outbreak dataset'!$A:$Q,14),"NA"),"NA")</f>
        <v>NA</v>
      </c>
      <c r="C20" s="138" t="str">
        <f>IF(VLOOKUP($A20,'Outbreak dataset'!$A:$Q,6)&gt;24*(3-1),IF(VLOOKUP($A20,'Outbreak dataset'!$A:$Q,6)&lt;24*(3),VLOOKUP($A20,'Outbreak dataset'!$A:$Q,14),"NA"),"NA")</f>
        <v>NA</v>
      </c>
      <c r="D20" s="138" t="str">
        <f>IF(VLOOKUP($A20,'Outbreak dataset'!$A:$Q,6)&gt;24*(4-1),IF(VLOOKUP($A20,'Outbreak dataset'!$A:$Q,6)&lt;24*(4),VLOOKUP($A20,'Outbreak dataset'!$A:$Q,14),"NA"),"NA")</f>
        <v>NA</v>
      </c>
      <c r="E20" s="138" t="str">
        <f>IF(VLOOKUP($A20,'Outbreak dataset'!$A:$Q,6)&gt;24*(5-1),IF(VLOOKUP($A20,'Outbreak dataset'!$A:$Q,6)&lt;24*(5),VLOOKUP($A20,'Outbreak dataset'!$A:$Q,14),"NA"),"NA")</f>
        <v>NA</v>
      </c>
    </row>
    <row r="21" spans="1:5">
      <c r="A21" s="138">
        <f t="shared" si="2"/>
        <v>10</v>
      </c>
      <c r="B21" s="138" t="str">
        <f>IF(VLOOKUP($A21,'Outbreak dataset'!$A:$Q,6)&gt;24*(2-1),IF(VLOOKUP($A21,'Outbreak dataset'!$A:$Q,6)&lt;24*(2),VLOOKUP($A21,'Outbreak dataset'!$A:$Q,14),"NA"),"NA")</f>
        <v>NA</v>
      </c>
      <c r="C21" s="138" t="str">
        <f>IF(VLOOKUP($A21,'Outbreak dataset'!$A:$Q,6)&gt;24*(3-1),IF(VLOOKUP($A21,'Outbreak dataset'!$A:$Q,6)&lt;24*(3),VLOOKUP($A21,'Outbreak dataset'!$A:$Q,14),"NA"),"NA")</f>
        <v>NA</v>
      </c>
      <c r="D21" s="138" t="str">
        <f>IF(VLOOKUP($A21,'Outbreak dataset'!$A:$Q,6)&gt;24*(4-1),IF(VLOOKUP($A21,'Outbreak dataset'!$A:$Q,6)&lt;24*(4),VLOOKUP($A21,'Outbreak dataset'!$A:$Q,14),"NA"),"NA")</f>
        <v>NA</v>
      </c>
      <c r="E21" s="138" t="str">
        <f>IF(VLOOKUP($A21,'Outbreak dataset'!$A:$Q,6)&gt;24*(5-1),IF(VLOOKUP($A21,'Outbreak dataset'!$A:$Q,6)&lt;24*(5),VLOOKUP($A21,'Outbreak dataset'!$A:$Q,14),"NA"),"NA")</f>
        <v>NA</v>
      </c>
    </row>
    <row r="22" spans="1:5">
      <c r="A22" s="138">
        <f t="shared" si="2"/>
        <v>11</v>
      </c>
      <c r="B22" s="138" t="str">
        <f>IF(VLOOKUP($A22,'Outbreak dataset'!$A:$Q,6)&gt;24*(2-1),IF(VLOOKUP($A22,'Outbreak dataset'!$A:$Q,6)&lt;24*(2),VLOOKUP($A22,'Outbreak dataset'!$A:$Q,14),"NA"),"NA")</f>
        <v>NA</v>
      </c>
      <c r="C22" s="138" t="str">
        <f>IF(VLOOKUP($A22,'Outbreak dataset'!$A:$Q,6)&gt;24*(3-1),IF(VLOOKUP($A22,'Outbreak dataset'!$A:$Q,6)&lt;24*(3),VLOOKUP($A22,'Outbreak dataset'!$A:$Q,14),"NA"),"NA")</f>
        <v>NA</v>
      </c>
      <c r="D22" s="138" t="str">
        <f>IF(VLOOKUP($A22,'Outbreak dataset'!$A:$Q,6)&gt;24*(4-1),IF(VLOOKUP($A22,'Outbreak dataset'!$A:$Q,6)&lt;24*(4),VLOOKUP($A22,'Outbreak dataset'!$A:$Q,14),"NA"),"NA")</f>
        <v>NA</v>
      </c>
      <c r="E22" s="138" t="str">
        <f>IF(VLOOKUP($A22,'Outbreak dataset'!$A:$Q,6)&gt;24*(5-1),IF(VLOOKUP($A22,'Outbreak dataset'!$A:$Q,6)&lt;24*(5),VLOOKUP($A22,'Outbreak dataset'!$A:$Q,14),"NA"),"NA")</f>
        <v>NA</v>
      </c>
    </row>
    <row r="23" spans="1:5">
      <c r="A23" s="138">
        <f t="shared" si="2"/>
        <v>12</v>
      </c>
      <c r="B23" s="138" t="str">
        <f>IF(VLOOKUP($A23,'Outbreak dataset'!$A:$Q,6)&gt;24*(2-1),IF(VLOOKUP($A23,'Outbreak dataset'!$A:$Q,6)&lt;24*(2),VLOOKUP($A23,'Outbreak dataset'!$A:$Q,14),"NA"),"NA")</f>
        <v>NA</v>
      </c>
      <c r="C23" s="138" t="str">
        <f>IF(VLOOKUP($A23,'Outbreak dataset'!$A:$Q,6)&gt;24*(3-1),IF(VLOOKUP($A23,'Outbreak dataset'!$A:$Q,6)&lt;24*(3),VLOOKUP($A23,'Outbreak dataset'!$A:$Q,14),"NA"),"NA")</f>
        <v>NA</v>
      </c>
      <c r="D23" s="138" t="str">
        <f>IF(VLOOKUP($A23,'Outbreak dataset'!$A:$Q,6)&gt;24*(4-1),IF(VLOOKUP($A23,'Outbreak dataset'!$A:$Q,6)&lt;24*(4),VLOOKUP($A23,'Outbreak dataset'!$A:$Q,14),"NA"),"NA")</f>
        <v>NA</v>
      </c>
      <c r="E23" s="138" t="str">
        <f>IF(VLOOKUP($A23,'Outbreak dataset'!$A:$Q,6)&gt;24*(5-1),IF(VLOOKUP($A23,'Outbreak dataset'!$A:$Q,6)&lt;24*(5),VLOOKUP($A23,'Outbreak dataset'!$A:$Q,14),"NA"),"NA")</f>
        <v>NA</v>
      </c>
    </row>
    <row r="24" spans="1:5">
      <c r="A24" s="138">
        <f t="shared" si="2"/>
        <v>13</v>
      </c>
      <c r="B24" s="138" t="str">
        <f>IF(VLOOKUP($A24,'Outbreak dataset'!$A:$Q,6)&gt;24*(2-1),IF(VLOOKUP($A24,'Outbreak dataset'!$A:$Q,6)&lt;24*(2),VLOOKUP($A24,'Outbreak dataset'!$A:$Q,14),"NA"),"NA")</f>
        <v>NA</v>
      </c>
      <c r="C24" s="138" t="str">
        <f>IF(VLOOKUP($A24,'Outbreak dataset'!$A:$Q,6)&gt;24*(3-1),IF(VLOOKUP($A24,'Outbreak dataset'!$A:$Q,6)&lt;24*(3),VLOOKUP($A24,'Outbreak dataset'!$A:$Q,14),"NA"),"NA")</f>
        <v>NA</v>
      </c>
      <c r="D24" s="138" t="str">
        <f>IF(VLOOKUP($A24,'Outbreak dataset'!$A:$Q,6)&gt;24*(4-1),IF(VLOOKUP($A24,'Outbreak dataset'!$A:$Q,6)&lt;24*(4),VLOOKUP($A24,'Outbreak dataset'!$A:$Q,14),"NA"),"NA")</f>
        <v>NA</v>
      </c>
      <c r="E24" s="138" t="str">
        <f>IF(VLOOKUP($A24,'Outbreak dataset'!$A:$Q,6)&gt;24*(5-1),IF(VLOOKUP($A24,'Outbreak dataset'!$A:$Q,6)&lt;24*(5),VLOOKUP($A24,'Outbreak dataset'!$A:$Q,14),"NA"),"NA")</f>
        <v>NA</v>
      </c>
    </row>
    <row r="25" spans="1:5">
      <c r="A25" s="138">
        <f t="shared" si="2"/>
        <v>14</v>
      </c>
      <c r="B25" s="138" t="str">
        <f>IF(VLOOKUP($A25,'Outbreak dataset'!$A:$Q,6)&gt;24*(2-1),IF(VLOOKUP($A25,'Outbreak dataset'!$A:$Q,6)&lt;24*(2),VLOOKUP($A25,'Outbreak dataset'!$A:$Q,14),"NA"),"NA")</f>
        <v>NA</v>
      </c>
      <c r="C25" s="138" t="str">
        <f>IF(VLOOKUP($A25,'Outbreak dataset'!$A:$Q,6)&gt;24*(3-1),IF(VLOOKUP($A25,'Outbreak dataset'!$A:$Q,6)&lt;24*(3),VLOOKUP($A25,'Outbreak dataset'!$A:$Q,14),"NA"),"NA")</f>
        <v>NA</v>
      </c>
      <c r="D25" s="138" t="str">
        <f>IF(VLOOKUP($A25,'Outbreak dataset'!$A:$Q,6)&gt;24*(4-1),IF(VLOOKUP($A25,'Outbreak dataset'!$A:$Q,6)&lt;24*(4),VLOOKUP($A25,'Outbreak dataset'!$A:$Q,14),"NA"),"NA")</f>
        <v>NA</v>
      </c>
      <c r="E25" s="138" t="str">
        <f>IF(VLOOKUP($A25,'Outbreak dataset'!$A:$Q,6)&gt;24*(5-1),IF(VLOOKUP($A25,'Outbreak dataset'!$A:$Q,6)&lt;24*(5),VLOOKUP($A25,'Outbreak dataset'!$A:$Q,14),"NA"),"NA")</f>
        <v>NA</v>
      </c>
    </row>
    <row r="26" spans="1:5">
      <c r="A26" s="138">
        <f t="shared" si="2"/>
        <v>15</v>
      </c>
      <c r="B26" s="138" t="str">
        <f>IF(VLOOKUP($A26,'Outbreak dataset'!$A:$Q,6)&gt;24*(2-1),IF(VLOOKUP($A26,'Outbreak dataset'!$A:$Q,6)&lt;24*(2),VLOOKUP($A26,'Outbreak dataset'!$A:$Q,14),"NA"),"NA")</f>
        <v>NA</v>
      </c>
      <c r="C26" s="138" t="str">
        <f>IF(VLOOKUP($A26,'Outbreak dataset'!$A:$Q,6)&gt;24*(3-1),IF(VLOOKUP($A26,'Outbreak dataset'!$A:$Q,6)&lt;24*(3),VLOOKUP($A26,'Outbreak dataset'!$A:$Q,14),"NA"),"NA")</f>
        <v>NA</v>
      </c>
      <c r="D26" s="138" t="str">
        <f>IF(VLOOKUP($A26,'Outbreak dataset'!$A:$Q,6)&gt;24*(4-1),IF(VLOOKUP($A26,'Outbreak dataset'!$A:$Q,6)&lt;24*(4),VLOOKUP($A26,'Outbreak dataset'!$A:$Q,14),"NA"),"NA")</f>
        <v>NA</v>
      </c>
      <c r="E26" s="138" t="str">
        <f>IF(VLOOKUP($A26,'Outbreak dataset'!$A:$Q,6)&gt;24*(5-1),IF(VLOOKUP($A26,'Outbreak dataset'!$A:$Q,6)&lt;24*(5),VLOOKUP($A26,'Outbreak dataset'!$A:$Q,14),"NA"),"NA")</f>
        <v>NA</v>
      </c>
    </row>
    <row r="27" spans="1:5">
      <c r="A27" s="138">
        <f t="shared" si="2"/>
        <v>16</v>
      </c>
      <c r="B27" s="138" t="str">
        <f>IF(VLOOKUP($A27,'Outbreak dataset'!$A:$Q,6)&gt;24*(2-1),IF(VLOOKUP($A27,'Outbreak dataset'!$A:$Q,6)&lt;24*(2),VLOOKUP($A27,'Outbreak dataset'!$A:$Q,14),"NA"),"NA")</f>
        <v>NA</v>
      </c>
      <c r="C27" s="138" t="str">
        <f>IF(VLOOKUP($A27,'Outbreak dataset'!$A:$Q,6)&gt;24*(3-1),IF(VLOOKUP($A27,'Outbreak dataset'!$A:$Q,6)&lt;24*(3),VLOOKUP($A27,'Outbreak dataset'!$A:$Q,14),"NA"),"NA")</f>
        <v>NA</v>
      </c>
      <c r="D27" s="138" t="str">
        <f>IF(VLOOKUP($A27,'Outbreak dataset'!$A:$Q,6)&gt;24*(4-1),IF(VLOOKUP($A27,'Outbreak dataset'!$A:$Q,6)&lt;24*(4),VLOOKUP($A27,'Outbreak dataset'!$A:$Q,14),"NA"),"NA")</f>
        <v>NA</v>
      </c>
      <c r="E27" s="138" t="str">
        <f>IF(VLOOKUP($A27,'Outbreak dataset'!$A:$Q,6)&gt;24*(5-1),IF(VLOOKUP($A27,'Outbreak dataset'!$A:$Q,6)&lt;24*(5),VLOOKUP($A27,'Outbreak dataset'!$A:$Q,14),"NA"),"NA")</f>
        <v>NA</v>
      </c>
    </row>
    <row r="28" spans="1:5">
      <c r="A28" s="138">
        <f t="shared" si="2"/>
        <v>17</v>
      </c>
      <c r="B28" s="138" t="str">
        <f>IF(VLOOKUP($A28,'Outbreak dataset'!$A:$Q,6)&gt;24*(2-1),IF(VLOOKUP($A28,'Outbreak dataset'!$A:$Q,6)&lt;24*(2),VLOOKUP($A28,'Outbreak dataset'!$A:$Q,14),"NA"),"NA")</f>
        <v>NA</v>
      </c>
      <c r="C28" s="138" t="str">
        <f>IF(VLOOKUP($A28,'Outbreak dataset'!$A:$Q,6)&gt;24*(3-1),IF(VLOOKUP($A28,'Outbreak dataset'!$A:$Q,6)&lt;24*(3),VLOOKUP($A28,'Outbreak dataset'!$A:$Q,14),"NA"),"NA")</f>
        <v>NA</v>
      </c>
      <c r="D28" s="138" t="str">
        <f>IF(VLOOKUP($A28,'Outbreak dataset'!$A:$Q,6)&gt;24*(4-1),IF(VLOOKUP($A28,'Outbreak dataset'!$A:$Q,6)&lt;24*(4),VLOOKUP($A28,'Outbreak dataset'!$A:$Q,14),"NA"),"NA")</f>
        <v>NA</v>
      </c>
      <c r="E28" s="138" t="str">
        <f>IF(VLOOKUP($A28,'Outbreak dataset'!$A:$Q,6)&gt;24*(5-1),IF(VLOOKUP($A28,'Outbreak dataset'!$A:$Q,6)&lt;24*(5),VLOOKUP($A28,'Outbreak dataset'!$A:$Q,14),"NA"),"NA")</f>
        <v>NA</v>
      </c>
    </row>
    <row r="29" spans="1:5">
      <c r="A29" s="138">
        <f t="shared" si="2"/>
        <v>18</v>
      </c>
      <c r="B29" s="138" t="str">
        <f>IF(VLOOKUP($A29,'Outbreak dataset'!$A:$Q,6)&gt;24*(2-1),IF(VLOOKUP($A29,'Outbreak dataset'!$A:$Q,6)&lt;24*(2),VLOOKUP($A29,'Outbreak dataset'!$A:$Q,14),"NA"),"NA")</f>
        <v>NA</v>
      </c>
      <c r="C29" s="138" t="str">
        <f>IF(VLOOKUP($A29,'Outbreak dataset'!$A:$Q,6)&gt;24*(3-1),IF(VLOOKUP($A29,'Outbreak dataset'!$A:$Q,6)&lt;24*(3),VLOOKUP($A29,'Outbreak dataset'!$A:$Q,14),"NA"),"NA")</f>
        <v>NA</v>
      </c>
      <c r="D29" s="138" t="str">
        <f>IF(VLOOKUP($A29,'Outbreak dataset'!$A:$Q,6)&gt;24*(4-1),IF(VLOOKUP($A29,'Outbreak dataset'!$A:$Q,6)&lt;24*(4),VLOOKUP($A29,'Outbreak dataset'!$A:$Q,14),"NA"),"NA")</f>
        <v>NA</v>
      </c>
      <c r="E29" s="138" t="str">
        <f>IF(VLOOKUP($A29,'Outbreak dataset'!$A:$Q,6)&gt;24*(5-1),IF(VLOOKUP($A29,'Outbreak dataset'!$A:$Q,6)&lt;24*(5),VLOOKUP($A29,'Outbreak dataset'!$A:$Q,14),"NA"),"NA")</f>
        <v>NA</v>
      </c>
    </row>
    <row r="30" spans="1:5">
      <c r="A30" s="138">
        <f t="shared" si="2"/>
        <v>19</v>
      </c>
      <c r="B30" s="138" t="str">
        <f>IF(VLOOKUP($A30,'Outbreak dataset'!$A:$Q,6)&gt;24*(2-1),IF(VLOOKUP($A30,'Outbreak dataset'!$A:$Q,6)&lt;24*(2),VLOOKUP($A30,'Outbreak dataset'!$A:$Q,14),"NA"),"NA")</f>
        <v>NA</v>
      </c>
      <c r="C30" s="138" t="str">
        <f>IF(VLOOKUP($A30,'Outbreak dataset'!$A:$Q,6)&gt;24*(3-1),IF(VLOOKUP($A30,'Outbreak dataset'!$A:$Q,6)&lt;24*(3),VLOOKUP($A30,'Outbreak dataset'!$A:$Q,14),"NA"),"NA")</f>
        <v>NA</v>
      </c>
      <c r="D30" s="138" t="str">
        <f>IF(VLOOKUP($A30,'Outbreak dataset'!$A:$Q,6)&gt;24*(4-1),IF(VLOOKUP($A30,'Outbreak dataset'!$A:$Q,6)&lt;24*(4),VLOOKUP($A30,'Outbreak dataset'!$A:$Q,14),"NA"),"NA")</f>
        <v>NA</v>
      </c>
      <c r="E30" s="138" t="str">
        <f>IF(VLOOKUP($A30,'Outbreak dataset'!$A:$Q,6)&gt;24*(5-1),IF(VLOOKUP($A30,'Outbreak dataset'!$A:$Q,6)&lt;24*(5),VLOOKUP($A30,'Outbreak dataset'!$A:$Q,14),"NA"),"NA")</f>
        <v>NA</v>
      </c>
    </row>
    <row r="31" spans="1:5">
      <c r="A31" s="138">
        <f t="shared" si="2"/>
        <v>20</v>
      </c>
      <c r="B31" s="138" t="str">
        <f>IF(VLOOKUP($A31,'Outbreak dataset'!$A:$Q,6)&gt;24*(2-1),IF(VLOOKUP($A31,'Outbreak dataset'!$A:$Q,6)&lt;24*(2),VLOOKUP($A31,'Outbreak dataset'!$A:$Q,14),"NA"),"NA")</f>
        <v>NA</v>
      </c>
      <c r="C31" s="138" t="str">
        <f>IF(VLOOKUP($A31,'Outbreak dataset'!$A:$Q,6)&gt;24*(3-1),IF(VLOOKUP($A31,'Outbreak dataset'!$A:$Q,6)&lt;24*(3),VLOOKUP($A31,'Outbreak dataset'!$A:$Q,14),"NA"),"NA")</f>
        <v>NA</v>
      </c>
      <c r="D31" s="138" t="str">
        <f>IF(VLOOKUP($A31,'Outbreak dataset'!$A:$Q,6)&gt;24*(4-1),IF(VLOOKUP($A31,'Outbreak dataset'!$A:$Q,6)&lt;24*(4),VLOOKUP($A31,'Outbreak dataset'!$A:$Q,14),"NA"),"NA")</f>
        <v>NA</v>
      </c>
      <c r="E31" s="138" t="str">
        <f>IF(VLOOKUP($A31,'Outbreak dataset'!$A:$Q,6)&gt;24*(5-1),IF(VLOOKUP($A31,'Outbreak dataset'!$A:$Q,6)&lt;24*(5),VLOOKUP($A31,'Outbreak dataset'!$A:$Q,14),"NA"),"NA")</f>
        <v>NA</v>
      </c>
    </row>
    <row r="32" spans="1:5">
      <c r="A32" s="138">
        <f t="shared" si="2"/>
        <v>21</v>
      </c>
      <c r="B32" s="138" t="str">
        <f>IF(VLOOKUP($A32,'Outbreak dataset'!$A:$Q,6)&gt;24*(2-1),IF(VLOOKUP($A32,'Outbreak dataset'!$A:$Q,6)&lt;24*(2),VLOOKUP($A32,'Outbreak dataset'!$A:$Q,14),"NA"),"NA")</f>
        <v>NA</v>
      </c>
      <c r="C32" s="138" t="str">
        <f>IF(VLOOKUP($A32,'Outbreak dataset'!$A:$Q,6)&gt;24*(3-1),IF(VLOOKUP($A32,'Outbreak dataset'!$A:$Q,6)&lt;24*(3),VLOOKUP($A32,'Outbreak dataset'!$A:$Q,14),"NA"),"NA")</f>
        <v>NA</v>
      </c>
      <c r="D32" s="138" t="str">
        <f>IF(VLOOKUP($A32,'Outbreak dataset'!$A:$Q,6)&gt;24*(4-1),IF(VLOOKUP($A32,'Outbreak dataset'!$A:$Q,6)&lt;24*(4),VLOOKUP($A32,'Outbreak dataset'!$A:$Q,14),"NA"),"NA")</f>
        <v>NA</v>
      </c>
      <c r="E32" s="138" t="str">
        <f>IF(VLOOKUP($A32,'Outbreak dataset'!$A:$Q,6)&gt;24*(5-1),IF(VLOOKUP($A32,'Outbreak dataset'!$A:$Q,6)&lt;24*(5),VLOOKUP($A32,'Outbreak dataset'!$A:$Q,14),"NA"),"NA")</f>
        <v>NA</v>
      </c>
    </row>
    <row r="33" spans="1:5">
      <c r="A33" s="138">
        <f t="shared" si="2"/>
        <v>22</v>
      </c>
      <c r="B33" s="138" t="str">
        <f>IF(VLOOKUP($A33,'Outbreak dataset'!$A:$Q,6)&gt;24*(2-1),IF(VLOOKUP($A33,'Outbreak dataset'!$A:$Q,6)&lt;24*(2),VLOOKUP($A33,'Outbreak dataset'!$A:$Q,14),"NA"),"NA")</f>
        <v>NA</v>
      </c>
      <c r="C33" s="138" t="str">
        <f>IF(VLOOKUP($A33,'Outbreak dataset'!$A:$Q,6)&gt;24*(3-1),IF(VLOOKUP($A33,'Outbreak dataset'!$A:$Q,6)&lt;24*(3),VLOOKUP($A33,'Outbreak dataset'!$A:$Q,14),"NA"),"NA")</f>
        <v>NA</v>
      </c>
      <c r="D33" s="138" t="str">
        <f>IF(VLOOKUP($A33,'Outbreak dataset'!$A:$Q,6)&gt;24*(4-1),IF(VLOOKUP($A33,'Outbreak dataset'!$A:$Q,6)&lt;24*(4),VLOOKUP($A33,'Outbreak dataset'!$A:$Q,14),"NA"),"NA")</f>
        <v>NA</v>
      </c>
      <c r="E33" s="138" t="str">
        <f>IF(VLOOKUP($A33,'Outbreak dataset'!$A:$Q,6)&gt;24*(5-1),IF(VLOOKUP($A33,'Outbreak dataset'!$A:$Q,6)&lt;24*(5),VLOOKUP($A33,'Outbreak dataset'!$A:$Q,14),"NA"),"NA")</f>
        <v>NA</v>
      </c>
    </row>
    <row r="34" spans="1:5">
      <c r="A34" s="138">
        <f t="shared" si="2"/>
        <v>23</v>
      </c>
      <c r="B34" s="138" t="str">
        <f>IF(VLOOKUP($A34,'Outbreak dataset'!$A:$Q,6)&gt;24*(2-1),IF(VLOOKUP($A34,'Outbreak dataset'!$A:$Q,6)&lt;24*(2),VLOOKUP($A34,'Outbreak dataset'!$A:$Q,14),"NA"),"NA")</f>
        <v>NA</v>
      </c>
      <c r="C34" s="138" t="str">
        <f>IF(VLOOKUP($A34,'Outbreak dataset'!$A:$Q,6)&gt;24*(3-1),IF(VLOOKUP($A34,'Outbreak dataset'!$A:$Q,6)&lt;24*(3),VLOOKUP($A34,'Outbreak dataset'!$A:$Q,14),"NA"),"NA")</f>
        <v>NA</v>
      </c>
      <c r="D34" s="138" t="str">
        <f>IF(VLOOKUP($A34,'Outbreak dataset'!$A:$Q,6)&gt;24*(4-1),IF(VLOOKUP($A34,'Outbreak dataset'!$A:$Q,6)&lt;24*(4),VLOOKUP($A34,'Outbreak dataset'!$A:$Q,14),"NA"),"NA")</f>
        <v>NA</v>
      </c>
      <c r="E34" s="138" t="str">
        <f>IF(VLOOKUP($A34,'Outbreak dataset'!$A:$Q,6)&gt;24*(5-1),IF(VLOOKUP($A34,'Outbreak dataset'!$A:$Q,6)&lt;24*(5),VLOOKUP($A34,'Outbreak dataset'!$A:$Q,14),"NA"),"NA")</f>
        <v>NA</v>
      </c>
    </row>
    <row r="35" spans="1:5">
      <c r="A35" s="138">
        <f>A34+1</f>
        <v>24</v>
      </c>
      <c r="B35" s="138" t="str">
        <f>IF(VLOOKUP($A35,'Outbreak dataset'!$A:$Q,6)&gt;24*(2-1),IF(VLOOKUP($A35,'Outbreak dataset'!$A:$Q,6)&lt;24*(2),VLOOKUP($A35,'Outbreak dataset'!$A:$Q,14),"NA"),"NA")</f>
        <v>NA</v>
      </c>
      <c r="C35" s="138" t="str">
        <f>IF(VLOOKUP($A35,'Outbreak dataset'!$A:$Q,6)&gt;24*(3-1),IF(VLOOKUP($A35,'Outbreak dataset'!$A:$Q,6)&lt;24*(3),VLOOKUP($A35,'Outbreak dataset'!$A:$Q,14),"NA"),"NA")</f>
        <v>NA</v>
      </c>
      <c r="D35" s="138" t="str">
        <f>IF(VLOOKUP($A35,'Outbreak dataset'!$A:$Q,6)&gt;24*(4-1),IF(VLOOKUP($A35,'Outbreak dataset'!$A:$Q,6)&lt;24*(4),VLOOKUP($A35,'Outbreak dataset'!$A:$Q,14),"NA"),"NA")</f>
        <v>NA</v>
      </c>
      <c r="E35" s="138" t="str">
        <f>IF(VLOOKUP($A35,'Outbreak dataset'!$A:$Q,6)&gt;24*(5-1),IF(VLOOKUP($A35,'Outbreak dataset'!$A:$Q,6)&lt;24*(5),VLOOKUP($A35,'Outbreak dataset'!$A:$Q,14),"NA"),"NA")</f>
        <v>NA</v>
      </c>
    </row>
    <row r="36" spans="1:5">
      <c r="A36" s="138">
        <f t="shared" si="2"/>
        <v>25</v>
      </c>
      <c r="B36" s="138" t="str">
        <f>IF(VLOOKUP($A36,'Outbreak dataset'!$A:$Q,6)&gt;24*(2-1),IF(VLOOKUP($A36,'Outbreak dataset'!$A:$Q,6)&lt;24*(2),VLOOKUP($A36,'Outbreak dataset'!$A:$Q,14),"NA"),"NA")</f>
        <v>NA</v>
      </c>
      <c r="C36" s="138" t="str">
        <f>IF(VLOOKUP($A36,'Outbreak dataset'!$A:$Q,6)&gt;24*(3-1),IF(VLOOKUP($A36,'Outbreak dataset'!$A:$Q,6)&lt;24*(3),VLOOKUP($A36,'Outbreak dataset'!$A:$Q,14),"NA"),"NA")</f>
        <v>NA</v>
      </c>
      <c r="D36" s="138" t="str">
        <f>IF(VLOOKUP($A36,'Outbreak dataset'!$A:$Q,6)&gt;24*(4-1),IF(VLOOKUP($A36,'Outbreak dataset'!$A:$Q,6)&lt;24*(4),VLOOKUP($A36,'Outbreak dataset'!$A:$Q,14),"NA"),"NA")</f>
        <v>NA</v>
      </c>
      <c r="E36" s="138" t="str">
        <f>IF(VLOOKUP($A36,'Outbreak dataset'!$A:$Q,6)&gt;24*(5-1),IF(VLOOKUP($A36,'Outbreak dataset'!$A:$Q,6)&lt;24*(5),VLOOKUP($A36,'Outbreak dataset'!$A:$Q,14),"NA"),"NA")</f>
        <v>NA</v>
      </c>
    </row>
    <row r="37" spans="1:5">
      <c r="A37" s="138">
        <f t="shared" si="2"/>
        <v>26</v>
      </c>
      <c r="B37" s="138" t="str">
        <f>IF(VLOOKUP($A37,'Outbreak dataset'!$A:$Q,6)&gt;24*(2-1),IF(VLOOKUP($A37,'Outbreak dataset'!$A:$Q,6)&lt;24*(2),VLOOKUP($A37,'Outbreak dataset'!$A:$Q,14),"NA"),"NA")</f>
        <v>NA</v>
      </c>
      <c r="C37" s="138" t="str">
        <f>IF(VLOOKUP($A37,'Outbreak dataset'!$A:$Q,6)&gt;24*(3-1),IF(VLOOKUP($A37,'Outbreak dataset'!$A:$Q,6)&lt;24*(3),VLOOKUP($A37,'Outbreak dataset'!$A:$Q,14),"NA"),"NA")</f>
        <v>NA</v>
      </c>
      <c r="D37" s="138" t="str">
        <f>IF(VLOOKUP($A37,'Outbreak dataset'!$A:$Q,6)&gt;24*(4-1),IF(VLOOKUP($A37,'Outbreak dataset'!$A:$Q,6)&lt;24*(4),VLOOKUP($A37,'Outbreak dataset'!$A:$Q,14),"NA"),"NA")</f>
        <v>NA</v>
      </c>
      <c r="E37" s="138" t="str">
        <f>IF(VLOOKUP($A37,'Outbreak dataset'!$A:$Q,6)&gt;24*(5-1),IF(VLOOKUP($A37,'Outbreak dataset'!$A:$Q,6)&lt;24*(5),VLOOKUP($A37,'Outbreak dataset'!$A:$Q,14),"NA"),"NA")</f>
        <v>NA</v>
      </c>
    </row>
    <row r="38" spans="1:5">
      <c r="A38" s="138">
        <f t="shared" si="2"/>
        <v>27</v>
      </c>
      <c r="B38" s="138">
        <f>IF(VLOOKUP($A38,'Outbreak dataset'!$A:$Q,6)&gt;24*(2-1),IF(VLOOKUP($A38,'Outbreak dataset'!$A:$Q,6)&lt;24*(2),VLOOKUP($A38,'Outbreak dataset'!$A:$Q,14),"NA"),"NA")</f>
        <v>0</v>
      </c>
      <c r="C38" s="138" t="str">
        <f>IF(VLOOKUP($A38,'Outbreak dataset'!$A:$Q,6)&gt;24*(3-1),IF(VLOOKUP($A38,'Outbreak dataset'!$A:$Q,6)&lt;24*(3),VLOOKUP($A38,'Outbreak dataset'!$A:$Q,14),"NA"),"NA")</f>
        <v>NA</v>
      </c>
      <c r="D38" s="138" t="str">
        <f>IF(VLOOKUP($A38,'Outbreak dataset'!$A:$Q,6)&gt;24*(4-1),IF(VLOOKUP($A38,'Outbreak dataset'!$A:$Q,6)&lt;24*(4),VLOOKUP($A38,'Outbreak dataset'!$A:$Q,14),"NA"),"NA")</f>
        <v>NA</v>
      </c>
      <c r="E38" s="138" t="str">
        <f>IF(VLOOKUP($A38,'Outbreak dataset'!$A:$Q,6)&gt;24*(5-1),IF(VLOOKUP($A38,'Outbreak dataset'!$A:$Q,6)&lt;24*(5),VLOOKUP($A38,'Outbreak dataset'!$A:$Q,14),"NA"),"NA")</f>
        <v>NA</v>
      </c>
    </row>
    <row r="39" spans="1:5">
      <c r="A39" s="138">
        <f t="shared" si="2"/>
        <v>28</v>
      </c>
      <c r="B39" s="138">
        <f>IF(VLOOKUP($A39,'Outbreak dataset'!$A:$Q,6)&gt;24*(2-1),IF(VLOOKUP($A39,'Outbreak dataset'!$A:$Q,6)&lt;24*(2),VLOOKUP($A39,'Outbreak dataset'!$A:$Q,14),"NA"),"NA")</f>
        <v>1</v>
      </c>
      <c r="C39" s="138" t="str">
        <f>IF(VLOOKUP($A39,'Outbreak dataset'!$A:$Q,6)&gt;24*(3-1),IF(VLOOKUP($A39,'Outbreak dataset'!$A:$Q,6)&lt;24*(3),VLOOKUP($A39,'Outbreak dataset'!$A:$Q,14),"NA"),"NA")</f>
        <v>NA</v>
      </c>
      <c r="D39" s="138" t="str">
        <f>IF(VLOOKUP($A39,'Outbreak dataset'!$A:$Q,6)&gt;24*(4-1),IF(VLOOKUP($A39,'Outbreak dataset'!$A:$Q,6)&lt;24*(4),VLOOKUP($A39,'Outbreak dataset'!$A:$Q,14),"NA"),"NA")</f>
        <v>NA</v>
      </c>
      <c r="E39" s="138" t="str">
        <f>IF(VLOOKUP($A39,'Outbreak dataset'!$A:$Q,6)&gt;24*(5-1),IF(VLOOKUP($A39,'Outbreak dataset'!$A:$Q,6)&lt;24*(5),VLOOKUP($A39,'Outbreak dataset'!$A:$Q,14),"NA"),"NA")</f>
        <v>NA</v>
      </c>
    </row>
    <row r="40" spans="1:5">
      <c r="A40" s="138">
        <f t="shared" si="2"/>
        <v>29</v>
      </c>
      <c r="B40" s="138">
        <f>IF(VLOOKUP($A40,'Outbreak dataset'!$A:$Q,6)&gt;24*(2-1),IF(VLOOKUP($A40,'Outbreak dataset'!$A:$Q,6)&lt;24*(2),VLOOKUP($A40,'Outbreak dataset'!$A:$Q,14),"NA"),"NA")</f>
        <v>1</v>
      </c>
      <c r="C40" s="138" t="str">
        <f>IF(VLOOKUP($A40,'Outbreak dataset'!$A:$Q,6)&gt;24*(3-1),IF(VLOOKUP($A40,'Outbreak dataset'!$A:$Q,6)&lt;24*(3),VLOOKUP($A40,'Outbreak dataset'!$A:$Q,14),"NA"),"NA")</f>
        <v>NA</v>
      </c>
      <c r="D40" s="138" t="str">
        <f>IF(VLOOKUP($A40,'Outbreak dataset'!$A:$Q,6)&gt;24*(4-1),IF(VLOOKUP($A40,'Outbreak dataset'!$A:$Q,6)&lt;24*(4),VLOOKUP($A40,'Outbreak dataset'!$A:$Q,14),"NA"),"NA")</f>
        <v>NA</v>
      </c>
      <c r="E40" s="138" t="str">
        <f>IF(VLOOKUP($A40,'Outbreak dataset'!$A:$Q,6)&gt;24*(5-1),IF(VLOOKUP($A40,'Outbreak dataset'!$A:$Q,6)&lt;24*(5),VLOOKUP($A40,'Outbreak dataset'!$A:$Q,14),"NA"),"NA")</f>
        <v>NA</v>
      </c>
    </row>
    <row r="41" spans="1:5">
      <c r="A41" s="138">
        <f t="shared" si="2"/>
        <v>30</v>
      </c>
      <c r="B41" s="138">
        <f>IF(VLOOKUP($A41,'Outbreak dataset'!$A:$Q,6)&gt;24*(2-1),IF(VLOOKUP($A41,'Outbreak dataset'!$A:$Q,6)&lt;24*(2),VLOOKUP($A41,'Outbreak dataset'!$A:$Q,14),"NA"),"NA")</f>
        <v>1</v>
      </c>
      <c r="C41" s="138" t="str">
        <f>IF(VLOOKUP($A41,'Outbreak dataset'!$A:$Q,6)&gt;24*(3-1),IF(VLOOKUP($A41,'Outbreak dataset'!$A:$Q,6)&lt;24*(3),VLOOKUP($A41,'Outbreak dataset'!$A:$Q,14),"NA"),"NA")</f>
        <v>NA</v>
      </c>
      <c r="D41" s="138" t="str">
        <f>IF(VLOOKUP($A41,'Outbreak dataset'!$A:$Q,6)&gt;24*(4-1),IF(VLOOKUP($A41,'Outbreak dataset'!$A:$Q,6)&lt;24*(4),VLOOKUP($A41,'Outbreak dataset'!$A:$Q,14),"NA"),"NA")</f>
        <v>NA</v>
      </c>
      <c r="E41" s="138" t="str">
        <f>IF(VLOOKUP($A41,'Outbreak dataset'!$A:$Q,6)&gt;24*(5-1),IF(VLOOKUP($A41,'Outbreak dataset'!$A:$Q,6)&lt;24*(5),VLOOKUP($A41,'Outbreak dataset'!$A:$Q,14),"NA"),"NA")</f>
        <v>NA</v>
      </c>
    </row>
    <row r="42" spans="1:5">
      <c r="A42" s="138">
        <f t="shared" si="2"/>
        <v>31</v>
      </c>
      <c r="B42" s="138">
        <f>IF(VLOOKUP($A42,'Outbreak dataset'!$A:$Q,6)&gt;24*(2-1),IF(VLOOKUP($A42,'Outbreak dataset'!$A:$Q,6)&lt;24*(2),VLOOKUP($A42,'Outbreak dataset'!$A:$Q,14),"NA"),"NA")</f>
        <v>1</v>
      </c>
      <c r="C42" s="138" t="str">
        <f>IF(VLOOKUP($A42,'Outbreak dataset'!$A:$Q,6)&gt;24*(3-1),IF(VLOOKUP($A42,'Outbreak dataset'!$A:$Q,6)&lt;24*(3),VLOOKUP($A42,'Outbreak dataset'!$A:$Q,14),"NA"),"NA")</f>
        <v>NA</v>
      </c>
      <c r="D42" s="138" t="str">
        <f>IF(VLOOKUP($A42,'Outbreak dataset'!$A:$Q,6)&gt;24*(4-1),IF(VLOOKUP($A42,'Outbreak dataset'!$A:$Q,6)&lt;24*(4),VLOOKUP($A42,'Outbreak dataset'!$A:$Q,14),"NA"),"NA")</f>
        <v>NA</v>
      </c>
      <c r="E42" s="138" t="str">
        <f>IF(VLOOKUP($A42,'Outbreak dataset'!$A:$Q,6)&gt;24*(5-1),IF(VLOOKUP($A42,'Outbreak dataset'!$A:$Q,6)&lt;24*(5),VLOOKUP($A42,'Outbreak dataset'!$A:$Q,14),"NA"),"NA")</f>
        <v>NA</v>
      </c>
    </row>
    <row r="43" spans="1:5">
      <c r="A43" s="138">
        <f t="shared" si="2"/>
        <v>32</v>
      </c>
      <c r="B43" s="138">
        <f>IF(VLOOKUP($A43,'Outbreak dataset'!$A:$Q,6)&gt;24*(2-1),IF(VLOOKUP($A43,'Outbreak dataset'!$A:$Q,6)&lt;24*(2),VLOOKUP($A43,'Outbreak dataset'!$A:$Q,14),"NA"),"NA")</f>
        <v>4</v>
      </c>
      <c r="C43" s="138" t="str">
        <f>IF(VLOOKUP($A43,'Outbreak dataset'!$A:$Q,6)&gt;24*(3-1),IF(VLOOKUP($A43,'Outbreak dataset'!$A:$Q,6)&lt;24*(3),VLOOKUP($A43,'Outbreak dataset'!$A:$Q,14),"NA"),"NA")</f>
        <v>NA</v>
      </c>
      <c r="D43" s="138" t="str">
        <f>IF(VLOOKUP($A43,'Outbreak dataset'!$A:$Q,6)&gt;24*(4-1),IF(VLOOKUP($A43,'Outbreak dataset'!$A:$Q,6)&lt;24*(4),VLOOKUP($A43,'Outbreak dataset'!$A:$Q,14),"NA"),"NA")</f>
        <v>NA</v>
      </c>
      <c r="E43" s="138" t="str">
        <f>IF(VLOOKUP($A43,'Outbreak dataset'!$A:$Q,6)&gt;24*(5-1),IF(VLOOKUP($A43,'Outbreak dataset'!$A:$Q,6)&lt;24*(5),VLOOKUP($A43,'Outbreak dataset'!$A:$Q,14),"NA"),"NA")</f>
        <v>NA</v>
      </c>
    </row>
    <row r="44" spans="1:5">
      <c r="A44" s="138">
        <f t="shared" si="2"/>
        <v>33</v>
      </c>
      <c r="B44" s="138">
        <f>IF(VLOOKUP($A44,'Outbreak dataset'!$A:$Q,6)&gt;24*(2-1),IF(VLOOKUP($A44,'Outbreak dataset'!$A:$Q,6)&lt;24*(2),VLOOKUP($A44,'Outbreak dataset'!$A:$Q,14),"NA"),"NA")</f>
        <v>0</v>
      </c>
      <c r="C44" s="138" t="str">
        <f>IF(VLOOKUP($A44,'Outbreak dataset'!$A:$Q,6)&gt;24*(3-1),IF(VLOOKUP($A44,'Outbreak dataset'!$A:$Q,6)&lt;24*(3),VLOOKUP($A44,'Outbreak dataset'!$A:$Q,14),"NA"),"NA")</f>
        <v>NA</v>
      </c>
      <c r="D44" s="138" t="str">
        <f>IF(VLOOKUP($A44,'Outbreak dataset'!$A:$Q,6)&gt;24*(4-1),IF(VLOOKUP($A44,'Outbreak dataset'!$A:$Q,6)&lt;24*(4),VLOOKUP($A44,'Outbreak dataset'!$A:$Q,14),"NA"),"NA")</f>
        <v>NA</v>
      </c>
      <c r="E44" s="138" t="str">
        <f>IF(VLOOKUP($A44,'Outbreak dataset'!$A:$Q,6)&gt;24*(5-1),IF(VLOOKUP($A44,'Outbreak dataset'!$A:$Q,6)&lt;24*(5),VLOOKUP($A44,'Outbreak dataset'!$A:$Q,14),"NA"),"NA")</f>
        <v>NA</v>
      </c>
    </row>
    <row r="45" spans="1:5">
      <c r="A45" s="138">
        <f t="shared" si="2"/>
        <v>34</v>
      </c>
      <c r="B45" s="138">
        <f>IF(VLOOKUP($A45,'Outbreak dataset'!$A:$Q,6)&gt;24*(2-1),IF(VLOOKUP($A45,'Outbreak dataset'!$A:$Q,6)&lt;24*(2),VLOOKUP($A45,'Outbreak dataset'!$A:$Q,14),"NA"),"NA")</f>
        <v>1</v>
      </c>
      <c r="C45" s="138" t="str">
        <f>IF(VLOOKUP($A45,'Outbreak dataset'!$A:$Q,6)&gt;24*(3-1),IF(VLOOKUP($A45,'Outbreak dataset'!$A:$Q,6)&lt;24*(3),VLOOKUP($A45,'Outbreak dataset'!$A:$Q,14),"NA"),"NA")</f>
        <v>NA</v>
      </c>
      <c r="D45" s="138" t="str">
        <f>IF(VLOOKUP($A45,'Outbreak dataset'!$A:$Q,6)&gt;24*(4-1),IF(VLOOKUP($A45,'Outbreak dataset'!$A:$Q,6)&lt;24*(4),VLOOKUP($A45,'Outbreak dataset'!$A:$Q,14),"NA"),"NA")</f>
        <v>NA</v>
      </c>
      <c r="E45" s="138" t="str">
        <f>IF(VLOOKUP($A45,'Outbreak dataset'!$A:$Q,6)&gt;24*(5-1),IF(VLOOKUP($A45,'Outbreak dataset'!$A:$Q,6)&lt;24*(5),VLOOKUP($A45,'Outbreak dataset'!$A:$Q,14),"NA"),"NA")</f>
        <v>NA</v>
      </c>
    </row>
    <row r="46" spans="1:5">
      <c r="A46" s="138">
        <f t="shared" si="2"/>
        <v>35</v>
      </c>
      <c r="B46" s="138">
        <f>IF(VLOOKUP($A46,'Outbreak dataset'!$A:$Q,6)&gt;24*(2-1),IF(VLOOKUP($A46,'Outbreak dataset'!$A:$Q,6)&lt;24*(2),VLOOKUP($A46,'Outbreak dataset'!$A:$Q,14),"NA"),"NA")</f>
        <v>0</v>
      </c>
      <c r="C46" s="138" t="str">
        <f>IF(VLOOKUP($A46,'Outbreak dataset'!$A:$Q,6)&gt;24*(3-1),IF(VLOOKUP($A46,'Outbreak dataset'!$A:$Q,6)&lt;24*(3),VLOOKUP($A46,'Outbreak dataset'!$A:$Q,14),"NA"),"NA")</f>
        <v>NA</v>
      </c>
      <c r="D46" s="138" t="str">
        <f>IF(VLOOKUP($A46,'Outbreak dataset'!$A:$Q,6)&gt;24*(4-1),IF(VLOOKUP($A46,'Outbreak dataset'!$A:$Q,6)&lt;24*(4),VLOOKUP($A46,'Outbreak dataset'!$A:$Q,14),"NA"),"NA")</f>
        <v>NA</v>
      </c>
      <c r="E46" s="138" t="str">
        <f>IF(VLOOKUP($A46,'Outbreak dataset'!$A:$Q,6)&gt;24*(5-1),IF(VLOOKUP($A46,'Outbreak dataset'!$A:$Q,6)&lt;24*(5),VLOOKUP($A46,'Outbreak dataset'!$A:$Q,14),"NA"),"NA")</f>
        <v>NA</v>
      </c>
    </row>
    <row r="47" spans="1:5">
      <c r="A47" s="138">
        <f t="shared" si="2"/>
        <v>36</v>
      </c>
      <c r="B47" s="138">
        <f>IF(VLOOKUP($A47,'Outbreak dataset'!$A:$Q,6)&gt;24*(2-1),IF(VLOOKUP($A47,'Outbreak dataset'!$A:$Q,6)&lt;24*(2),VLOOKUP($A47,'Outbreak dataset'!$A:$Q,14),"NA"),"NA")</f>
        <v>0</v>
      </c>
      <c r="C47" s="138" t="str">
        <f>IF(VLOOKUP($A47,'Outbreak dataset'!$A:$Q,6)&gt;24*(3-1),IF(VLOOKUP($A47,'Outbreak dataset'!$A:$Q,6)&lt;24*(3),VLOOKUP($A47,'Outbreak dataset'!$A:$Q,14),"NA"),"NA")</f>
        <v>NA</v>
      </c>
      <c r="D47" s="138" t="str">
        <f>IF(VLOOKUP($A47,'Outbreak dataset'!$A:$Q,6)&gt;24*(4-1),IF(VLOOKUP($A47,'Outbreak dataset'!$A:$Q,6)&lt;24*(4),VLOOKUP($A47,'Outbreak dataset'!$A:$Q,14),"NA"),"NA")</f>
        <v>NA</v>
      </c>
      <c r="E47" s="138" t="str">
        <f>IF(VLOOKUP($A47,'Outbreak dataset'!$A:$Q,6)&gt;24*(5-1),IF(VLOOKUP($A47,'Outbreak dataset'!$A:$Q,6)&lt;24*(5),VLOOKUP($A47,'Outbreak dataset'!$A:$Q,14),"NA"),"NA")</f>
        <v>NA</v>
      </c>
    </row>
    <row r="48" spans="1:5">
      <c r="A48" s="138">
        <f t="shared" si="2"/>
        <v>37</v>
      </c>
      <c r="B48" s="138">
        <f>IF(VLOOKUP($A48,'Outbreak dataset'!$A:$Q,6)&gt;24*(2-1),IF(VLOOKUP($A48,'Outbreak dataset'!$A:$Q,6)&lt;24*(2),VLOOKUP($A48,'Outbreak dataset'!$A:$Q,14),"NA"),"NA")</f>
        <v>1</v>
      </c>
      <c r="C48" s="138" t="str">
        <f>IF(VLOOKUP($A48,'Outbreak dataset'!$A:$Q,6)&gt;24*(3-1),IF(VLOOKUP($A48,'Outbreak dataset'!$A:$Q,6)&lt;24*(3),VLOOKUP($A48,'Outbreak dataset'!$A:$Q,14),"NA"),"NA")</f>
        <v>NA</v>
      </c>
      <c r="D48" s="138" t="str">
        <f>IF(VLOOKUP($A48,'Outbreak dataset'!$A:$Q,6)&gt;24*(4-1),IF(VLOOKUP($A48,'Outbreak dataset'!$A:$Q,6)&lt;24*(4),VLOOKUP($A48,'Outbreak dataset'!$A:$Q,14),"NA"),"NA")</f>
        <v>NA</v>
      </c>
      <c r="E48" s="138" t="str">
        <f>IF(VLOOKUP($A48,'Outbreak dataset'!$A:$Q,6)&gt;24*(5-1),IF(VLOOKUP($A48,'Outbreak dataset'!$A:$Q,6)&lt;24*(5),VLOOKUP($A48,'Outbreak dataset'!$A:$Q,14),"NA"),"NA")</f>
        <v>NA</v>
      </c>
    </row>
    <row r="49" spans="1:5">
      <c r="A49" s="138">
        <f t="shared" si="2"/>
        <v>38</v>
      </c>
      <c r="B49" s="138">
        <f>IF(VLOOKUP($A49,'Outbreak dataset'!$A:$Q,6)&gt;24*(2-1),IF(VLOOKUP($A49,'Outbreak dataset'!$A:$Q,6)&lt;24*(2),VLOOKUP($A49,'Outbreak dataset'!$A:$Q,14),"NA"),"NA")</f>
        <v>0</v>
      </c>
      <c r="C49" s="138" t="str">
        <f>IF(VLOOKUP($A49,'Outbreak dataset'!$A:$Q,6)&gt;24*(3-1),IF(VLOOKUP($A49,'Outbreak dataset'!$A:$Q,6)&lt;24*(3),VLOOKUP($A49,'Outbreak dataset'!$A:$Q,14),"NA"),"NA")</f>
        <v>NA</v>
      </c>
      <c r="D49" s="138" t="str">
        <f>IF(VLOOKUP($A49,'Outbreak dataset'!$A:$Q,6)&gt;24*(4-1),IF(VLOOKUP($A49,'Outbreak dataset'!$A:$Q,6)&lt;24*(4),VLOOKUP($A49,'Outbreak dataset'!$A:$Q,14),"NA"),"NA")</f>
        <v>NA</v>
      </c>
      <c r="E49" s="138" t="str">
        <f>IF(VLOOKUP($A49,'Outbreak dataset'!$A:$Q,6)&gt;24*(5-1),IF(VLOOKUP($A49,'Outbreak dataset'!$A:$Q,6)&lt;24*(5),VLOOKUP($A49,'Outbreak dataset'!$A:$Q,14),"NA"),"NA")</f>
        <v>NA</v>
      </c>
    </row>
    <row r="50" spans="1:5">
      <c r="A50" s="138">
        <f t="shared" si="2"/>
        <v>39</v>
      </c>
      <c r="B50" s="138">
        <f>IF(VLOOKUP($A50,'Outbreak dataset'!$A:$Q,6)&gt;24*(2-1),IF(VLOOKUP($A50,'Outbreak dataset'!$A:$Q,6)&lt;24*(2),VLOOKUP($A50,'Outbreak dataset'!$A:$Q,14),"NA"),"NA")</f>
        <v>0</v>
      </c>
      <c r="C50" s="138" t="str">
        <f>IF(VLOOKUP($A50,'Outbreak dataset'!$A:$Q,6)&gt;24*(3-1),IF(VLOOKUP($A50,'Outbreak dataset'!$A:$Q,6)&lt;24*(3),VLOOKUP($A50,'Outbreak dataset'!$A:$Q,14),"NA"),"NA")</f>
        <v>NA</v>
      </c>
      <c r="D50" s="138" t="str">
        <f>IF(VLOOKUP($A50,'Outbreak dataset'!$A:$Q,6)&gt;24*(4-1),IF(VLOOKUP($A50,'Outbreak dataset'!$A:$Q,6)&lt;24*(4),VLOOKUP($A50,'Outbreak dataset'!$A:$Q,14),"NA"),"NA")</f>
        <v>NA</v>
      </c>
      <c r="E50" s="138" t="str">
        <f>IF(VLOOKUP($A50,'Outbreak dataset'!$A:$Q,6)&gt;24*(5-1),IF(VLOOKUP($A50,'Outbreak dataset'!$A:$Q,6)&lt;24*(5),VLOOKUP($A50,'Outbreak dataset'!$A:$Q,14),"NA"),"NA")</f>
        <v>NA</v>
      </c>
    </row>
    <row r="51" spans="1:5">
      <c r="A51" s="138">
        <f t="shared" si="2"/>
        <v>40</v>
      </c>
      <c r="B51" s="138">
        <f>IF(VLOOKUP($A51,'Outbreak dataset'!$A:$Q,6)&gt;24*(2-1),IF(VLOOKUP($A51,'Outbreak dataset'!$A:$Q,6)&lt;24*(2),VLOOKUP($A51,'Outbreak dataset'!$A:$Q,14),"NA"),"NA")</f>
        <v>1</v>
      </c>
      <c r="C51" s="138" t="str">
        <f>IF(VLOOKUP($A51,'Outbreak dataset'!$A:$Q,6)&gt;24*(3-1),IF(VLOOKUP($A51,'Outbreak dataset'!$A:$Q,6)&lt;24*(3),VLOOKUP($A51,'Outbreak dataset'!$A:$Q,14),"NA"),"NA")</f>
        <v>NA</v>
      </c>
      <c r="D51" s="138" t="str">
        <f>IF(VLOOKUP($A51,'Outbreak dataset'!$A:$Q,6)&gt;24*(4-1),IF(VLOOKUP($A51,'Outbreak dataset'!$A:$Q,6)&lt;24*(4),VLOOKUP($A51,'Outbreak dataset'!$A:$Q,14),"NA"),"NA")</f>
        <v>NA</v>
      </c>
      <c r="E51" s="138" t="str">
        <f>IF(VLOOKUP($A51,'Outbreak dataset'!$A:$Q,6)&gt;24*(5-1),IF(VLOOKUP($A51,'Outbreak dataset'!$A:$Q,6)&lt;24*(5),VLOOKUP($A51,'Outbreak dataset'!$A:$Q,14),"NA"),"NA")</f>
        <v>NA</v>
      </c>
    </row>
    <row r="52" spans="1:5">
      <c r="A52" s="138">
        <f t="shared" si="2"/>
        <v>41</v>
      </c>
      <c r="B52" s="138">
        <f>IF(VLOOKUP($A52,'Outbreak dataset'!$A:$Q,6)&gt;24*(2-1),IF(VLOOKUP($A52,'Outbreak dataset'!$A:$Q,6)&lt;24*(2),VLOOKUP($A52,'Outbreak dataset'!$A:$Q,14),"NA"),"NA")</f>
        <v>0</v>
      </c>
      <c r="C52" s="138" t="str">
        <f>IF(VLOOKUP($A52,'Outbreak dataset'!$A:$Q,6)&gt;24*(3-1),IF(VLOOKUP($A52,'Outbreak dataset'!$A:$Q,6)&lt;24*(3),VLOOKUP($A52,'Outbreak dataset'!$A:$Q,14),"NA"),"NA")</f>
        <v>NA</v>
      </c>
      <c r="D52" s="138" t="str">
        <f>IF(VLOOKUP($A52,'Outbreak dataset'!$A:$Q,6)&gt;24*(4-1),IF(VLOOKUP($A52,'Outbreak dataset'!$A:$Q,6)&lt;24*(4),VLOOKUP($A52,'Outbreak dataset'!$A:$Q,14),"NA"),"NA")</f>
        <v>NA</v>
      </c>
      <c r="E52" s="138" t="str">
        <f>IF(VLOOKUP($A52,'Outbreak dataset'!$A:$Q,6)&gt;24*(5-1),IF(VLOOKUP($A52,'Outbreak dataset'!$A:$Q,6)&lt;24*(5),VLOOKUP($A52,'Outbreak dataset'!$A:$Q,14),"NA"),"NA")</f>
        <v>NA</v>
      </c>
    </row>
    <row r="53" spans="1:5">
      <c r="A53" s="138">
        <f t="shared" si="2"/>
        <v>42</v>
      </c>
      <c r="B53" s="138">
        <f>IF(VLOOKUP($A53,'Outbreak dataset'!$A:$Q,6)&gt;24*(2-1),IF(VLOOKUP($A53,'Outbreak dataset'!$A:$Q,6)&lt;24*(2),VLOOKUP($A53,'Outbreak dataset'!$A:$Q,14),"NA"),"NA")</f>
        <v>2</v>
      </c>
      <c r="C53" s="138" t="str">
        <f>IF(VLOOKUP($A53,'Outbreak dataset'!$A:$Q,6)&gt;24*(3-1),IF(VLOOKUP($A53,'Outbreak dataset'!$A:$Q,6)&lt;24*(3),VLOOKUP($A53,'Outbreak dataset'!$A:$Q,14),"NA"),"NA")</f>
        <v>NA</v>
      </c>
      <c r="D53" s="138" t="str">
        <f>IF(VLOOKUP($A53,'Outbreak dataset'!$A:$Q,6)&gt;24*(4-1),IF(VLOOKUP($A53,'Outbreak dataset'!$A:$Q,6)&lt;24*(4),VLOOKUP($A53,'Outbreak dataset'!$A:$Q,14),"NA"),"NA")</f>
        <v>NA</v>
      </c>
      <c r="E53" s="138" t="str">
        <f>IF(VLOOKUP($A53,'Outbreak dataset'!$A:$Q,6)&gt;24*(5-1),IF(VLOOKUP($A53,'Outbreak dataset'!$A:$Q,6)&lt;24*(5),VLOOKUP($A53,'Outbreak dataset'!$A:$Q,14),"NA"),"NA")</f>
        <v>NA</v>
      </c>
    </row>
    <row r="54" spans="1:5">
      <c r="A54" s="138">
        <f t="shared" si="2"/>
        <v>43</v>
      </c>
      <c r="B54" s="138">
        <f>IF(VLOOKUP($A54,'Outbreak dataset'!$A:$Q,6)&gt;24*(2-1),IF(VLOOKUP($A54,'Outbreak dataset'!$A:$Q,6)&lt;24*(2),VLOOKUP($A54,'Outbreak dataset'!$A:$Q,14),"NA"),"NA")</f>
        <v>1</v>
      </c>
      <c r="C54" s="138" t="str">
        <f>IF(VLOOKUP($A54,'Outbreak dataset'!$A:$Q,6)&gt;24*(3-1),IF(VLOOKUP($A54,'Outbreak dataset'!$A:$Q,6)&lt;24*(3),VLOOKUP($A54,'Outbreak dataset'!$A:$Q,14),"NA"),"NA")</f>
        <v>NA</v>
      </c>
      <c r="D54" s="138" t="str">
        <f>IF(VLOOKUP($A54,'Outbreak dataset'!$A:$Q,6)&gt;24*(4-1),IF(VLOOKUP($A54,'Outbreak dataset'!$A:$Q,6)&lt;24*(4),VLOOKUP($A54,'Outbreak dataset'!$A:$Q,14),"NA"),"NA")</f>
        <v>NA</v>
      </c>
      <c r="E54" s="138" t="str">
        <f>IF(VLOOKUP($A54,'Outbreak dataset'!$A:$Q,6)&gt;24*(5-1),IF(VLOOKUP($A54,'Outbreak dataset'!$A:$Q,6)&lt;24*(5),VLOOKUP($A54,'Outbreak dataset'!$A:$Q,14),"NA"),"NA")</f>
        <v>NA</v>
      </c>
    </row>
    <row r="55" spans="1:5">
      <c r="A55" s="138">
        <f>A54+1</f>
        <v>44</v>
      </c>
      <c r="B55" s="138">
        <f>IF(VLOOKUP($A55,'Outbreak dataset'!$A:$Q,6)&gt;24*(2-1),IF(VLOOKUP($A55,'Outbreak dataset'!$A:$Q,6)&lt;24*(2),VLOOKUP($A55,'Outbreak dataset'!$A:$Q,14),"NA"),"NA")</f>
        <v>0</v>
      </c>
      <c r="C55" s="138" t="str">
        <f>IF(VLOOKUP($A55,'Outbreak dataset'!$A:$Q,6)&gt;24*(3-1),IF(VLOOKUP($A55,'Outbreak dataset'!$A:$Q,6)&lt;24*(3),VLOOKUP($A55,'Outbreak dataset'!$A:$Q,14),"NA"),"NA")</f>
        <v>NA</v>
      </c>
      <c r="D55" s="138" t="str">
        <f>IF(VLOOKUP($A55,'Outbreak dataset'!$A:$Q,6)&gt;24*(4-1),IF(VLOOKUP($A55,'Outbreak dataset'!$A:$Q,6)&lt;24*(4),VLOOKUP($A55,'Outbreak dataset'!$A:$Q,14),"NA"),"NA")</f>
        <v>NA</v>
      </c>
      <c r="E55" s="138" t="str">
        <f>IF(VLOOKUP($A55,'Outbreak dataset'!$A:$Q,6)&gt;24*(5-1),IF(VLOOKUP($A55,'Outbreak dataset'!$A:$Q,6)&lt;24*(5),VLOOKUP($A55,'Outbreak dataset'!$A:$Q,14),"NA"),"NA")</f>
        <v>NA</v>
      </c>
    </row>
    <row r="56" spans="1:5">
      <c r="A56" s="138">
        <f t="shared" si="2"/>
        <v>45</v>
      </c>
      <c r="B56" s="138">
        <f>IF(VLOOKUP($A56,'Outbreak dataset'!$A:$Q,6)&gt;24*(2-1),IF(VLOOKUP($A56,'Outbreak dataset'!$A:$Q,6)&lt;24*(2),VLOOKUP($A56,'Outbreak dataset'!$A:$Q,14),"NA"),"NA")</f>
        <v>0</v>
      </c>
      <c r="C56" s="138" t="str">
        <f>IF(VLOOKUP($A56,'Outbreak dataset'!$A:$Q,6)&gt;24*(3-1),IF(VLOOKUP($A56,'Outbreak dataset'!$A:$Q,6)&lt;24*(3),VLOOKUP($A56,'Outbreak dataset'!$A:$Q,14),"NA"),"NA")</f>
        <v>NA</v>
      </c>
      <c r="D56" s="138" t="str">
        <f>IF(VLOOKUP($A56,'Outbreak dataset'!$A:$Q,6)&gt;24*(4-1),IF(VLOOKUP($A56,'Outbreak dataset'!$A:$Q,6)&lt;24*(4),VLOOKUP($A56,'Outbreak dataset'!$A:$Q,14),"NA"),"NA")</f>
        <v>NA</v>
      </c>
      <c r="E56" s="138" t="str">
        <f>IF(VLOOKUP($A56,'Outbreak dataset'!$A:$Q,6)&gt;24*(5-1),IF(VLOOKUP($A56,'Outbreak dataset'!$A:$Q,6)&lt;24*(5),VLOOKUP($A56,'Outbreak dataset'!$A:$Q,14),"NA"),"NA")</f>
        <v>NA</v>
      </c>
    </row>
    <row r="57" spans="1:5">
      <c r="A57" s="138">
        <f t="shared" si="2"/>
        <v>46</v>
      </c>
      <c r="B57" s="138">
        <f>IF(VLOOKUP($A57,'Outbreak dataset'!$A:$Q,6)&gt;24*(2-1),IF(VLOOKUP($A57,'Outbreak dataset'!$A:$Q,6)&lt;24*(2),VLOOKUP($A57,'Outbreak dataset'!$A:$Q,14),"NA"),"NA")</f>
        <v>0</v>
      </c>
      <c r="C57" s="138" t="str">
        <f>IF(VLOOKUP($A57,'Outbreak dataset'!$A:$Q,6)&gt;24*(3-1),IF(VLOOKUP($A57,'Outbreak dataset'!$A:$Q,6)&lt;24*(3),VLOOKUP($A57,'Outbreak dataset'!$A:$Q,14),"NA"),"NA")</f>
        <v>NA</v>
      </c>
      <c r="D57" s="138" t="str">
        <f>IF(VLOOKUP($A57,'Outbreak dataset'!$A:$Q,6)&gt;24*(4-1),IF(VLOOKUP($A57,'Outbreak dataset'!$A:$Q,6)&lt;24*(4),VLOOKUP($A57,'Outbreak dataset'!$A:$Q,14),"NA"),"NA")</f>
        <v>NA</v>
      </c>
      <c r="E57" s="138" t="str">
        <f>IF(VLOOKUP($A57,'Outbreak dataset'!$A:$Q,6)&gt;24*(5-1),IF(VLOOKUP($A57,'Outbreak dataset'!$A:$Q,6)&lt;24*(5),VLOOKUP($A57,'Outbreak dataset'!$A:$Q,14),"NA"),"NA")</f>
        <v>NA</v>
      </c>
    </row>
    <row r="58" spans="1:5">
      <c r="A58" s="138">
        <f t="shared" si="2"/>
        <v>47</v>
      </c>
      <c r="B58" s="138">
        <f>IF(VLOOKUP($A58,'Outbreak dataset'!$A:$Q,6)&gt;24*(2-1),IF(VLOOKUP($A58,'Outbreak dataset'!$A:$Q,6)&lt;24*(2),VLOOKUP($A58,'Outbreak dataset'!$A:$Q,14),"NA"),"NA")</f>
        <v>0</v>
      </c>
      <c r="C58" s="138" t="str">
        <f>IF(VLOOKUP($A58,'Outbreak dataset'!$A:$Q,6)&gt;24*(3-1),IF(VLOOKUP($A58,'Outbreak dataset'!$A:$Q,6)&lt;24*(3),VLOOKUP($A58,'Outbreak dataset'!$A:$Q,14),"NA"),"NA")</f>
        <v>NA</v>
      </c>
      <c r="D58" s="138" t="str">
        <f>IF(VLOOKUP($A58,'Outbreak dataset'!$A:$Q,6)&gt;24*(4-1),IF(VLOOKUP($A58,'Outbreak dataset'!$A:$Q,6)&lt;24*(4),VLOOKUP($A58,'Outbreak dataset'!$A:$Q,14),"NA"),"NA")</f>
        <v>NA</v>
      </c>
      <c r="E58" s="138" t="str">
        <f>IF(VLOOKUP($A58,'Outbreak dataset'!$A:$Q,6)&gt;24*(5-1),IF(VLOOKUP($A58,'Outbreak dataset'!$A:$Q,6)&lt;24*(5),VLOOKUP($A58,'Outbreak dataset'!$A:$Q,14),"NA"),"NA")</f>
        <v>NA</v>
      </c>
    </row>
    <row r="59" spans="1:5">
      <c r="A59" s="138">
        <f t="shared" si="2"/>
        <v>48</v>
      </c>
      <c r="B59" s="138">
        <f>IF(VLOOKUP($A59,'Outbreak dataset'!$A:$Q,6)&gt;24*(2-1),IF(VLOOKUP($A59,'Outbreak dataset'!$A:$Q,6)&lt;24*(2),VLOOKUP($A59,'Outbreak dataset'!$A:$Q,14),"NA"),"NA")</f>
        <v>1</v>
      </c>
      <c r="C59" s="138" t="str">
        <f>IF(VLOOKUP($A59,'Outbreak dataset'!$A:$Q,6)&gt;24*(3-1),IF(VLOOKUP($A59,'Outbreak dataset'!$A:$Q,6)&lt;24*(3),VLOOKUP($A59,'Outbreak dataset'!$A:$Q,14),"NA"),"NA")</f>
        <v>NA</v>
      </c>
      <c r="D59" s="138" t="str">
        <f>IF(VLOOKUP($A59,'Outbreak dataset'!$A:$Q,6)&gt;24*(4-1),IF(VLOOKUP($A59,'Outbreak dataset'!$A:$Q,6)&lt;24*(4),VLOOKUP($A59,'Outbreak dataset'!$A:$Q,14),"NA"),"NA")</f>
        <v>NA</v>
      </c>
      <c r="E59" s="138" t="str">
        <f>IF(VLOOKUP($A59,'Outbreak dataset'!$A:$Q,6)&gt;24*(5-1),IF(VLOOKUP($A59,'Outbreak dataset'!$A:$Q,6)&lt;24*(5),VLOOKUP($A59,'Outbreak dataset'!$A:$Q,14),"NA"),"NA")</f>
        <v>NA</v>
      </c>
    </row>
    <row r="60" spans="1:5">
      <c r="A60" s="138">
        <f t="shared" si="2"/>
        <v>49</v>
      </c>
      <c r="B60" s="138">
        <f>IF(VLOOKUP($A60,'Outbreak dataset'!$A:$Q,6)&gt;24*(2-1),IF(VLOOKUP($A60,'Outbreak dataset'!$A:$Q,6)&lt;24*(2),VLOOKUP($A60,'Outbreak dataset'!$A:$Q,14),"NA"),"NA")</f>
        <v>1</v>
      </c>
      <c r="C60" s="138" t="str">
        <f>IF(VLOOKUP($A60,'Outbreak dataset'!$A:$Q,6)&gt;24*(3-1),IF(VLOOKUP($A60,'Outbreak dataset'!$A:$Q,6)&lt;24*(3),VLOOKUP($A60,'Outbreak dataset'!$A:$Q,14),"NA"),"NA")</f>
        <v>NA</v>
      </c>
      <c r="D60" s="138" t="str">
        <f>IF(VLOOKUP($A60,'Outbreak dataset'!$A:$Q,6)&gt;24*(4-1),IF(VLOOKUP($A60,'Outbreak dataset'!$A:$Q,6)&lt;24*(4),VLOOKUP($A60,'Outbreak dataset'!$A:$Q,14),"NA"),"NA")</f>
        <v>NA</v>
      </c>
      <c r="E60" s="138" t="str">
        <f>IF(VLOOKUP($A60,'Outbreak dataset'!$A:$Q,6)&gt;24*(5-1),IF(VLOOKUP($A60,'Outbreak dataset'!$A:$Q,6)&lt;24*(5),VLOOKUP($A60,'Outbreak dataset'!$A:$Q,14),"NA"),"NA")</f>
        <v>NA</v>
      </c>
    </row>
    <row r="61" spans="1:5">
      <c r="A61" s="138">
        <f t="shared" si="2"/>
        <v>50</v>
      </c>
      <c r="B61" s="138">
        <f>IF(VLOOKUP($A61,'Outbreak dataset'!$A:$Q,6)&gt;24*(2-1),IF(VLOOKUP($A61,'Outbreak dataset'!$A:$Q,6)&lt;24*(2),VLOOKUP($A61,'Outbreak dataset'!$A:$Q,14),"NA"),"NA")</f>
        <v>0</v>
      </c>
      <c r="C61" s="138" t="str">
        <f>IF(VLOOKUP($A61,'Outbreak dataset'!$A:$Q,6)&gt;24*(3-1),IF(VLOOKUP($A61,'Outbreak dataset'!$A:$Q,6)&lt;24*(3),VLOOKUP($A61,'Outbreak dataset'!$A:$Q,14),"NA"),"NA")</f>
        <v>NA</v>
      </c>
      <c r="D61" s="138" t="str">
        <f>IF(VLOOKUP($A61,'Outbreak dataset'!$A:$Q,6)&gt;24*(4-1),IF(VLOOKUP($A61,'Outbreak dataset'!$A:$Q,6)&lt;24*(4),VLOOKUP($A61,'Outbreak dataset'!$A:$Q,14),"NA"),"NA")</f>
        <v>NA</v>
      </c>
      <c r="E61" s="138" t="str">
        <f>IF(VLOOKUP($A61,'Outbreak dataset'!$A:$Q,6)&gt;24*(5-1),IF(VLOOKUP($A61,'Outbreak dataset'!$A:$Q,6)&lt;24*(5),VLOOKUP($A61,'Outbreak dataset'!$A:$Q,14),"NA"),"NA")</f>
        <v>NA</v>
      </c>
    </row>
    <row r="62" spans="1:5">
      <c r="A62" s="138">
        <f t="shared" si="2"/>
        <v>51</v>
      </c>
      <c r="B62" s="138">
        <f>IF(VLOOKUP($A62,'Outbreak dataset'!$A:$Q,6)&gt;24*(2-1),IF(VLOOKUP($A62,'Outbreak dataset'!$A:$Q,6)&lt;24*(2),VLOOKUP($A62,'Outbreak dataset'!$A:$Q,14),"NA"),"NA")</f>
        <v>2</v>
      </c>
      <c r="C62" s="138" t="str">
        <f>IF(VLOOKUP($A62,'Outbreak dataset'!$A:$Q,6)&gt;24*(3-1),IF(VLOOKUP($A62,'Outbreak dataset'!$A:$Q,6)&lt;24*(3),VLOOKUP($A62,'Outbreak dataset'!$A:$Q,14),"NA"),"NA")</f>
        <v>NA</v>
      </c>
      <c r="D62" s="138" t="str">
        <f>IF(VLOOKUP($A62,'Outbreak dataset'!$A:$Q,6)&gt;24*(4-1),IF(VLOOKUP($A62,'Outbreak dataset'!$A:$Q,6)&lt;24*(4),VLOOKUP($A62,'Outbreak dataset'!$A:$Q,14),"NA"),"NA")</f>
        <v>NA</v>
      </c>
      <c r="E62" s="138" t="str">
        <f>IF(VLOOKUP($A62,'Outbreak dataset'!$A:$Q,6)&gt;24*(5-1),IF(VLOOKUP($A62,'Outbreak dataset'!$A:$Q,6)&lt;24*(5),VLOOKUP($A62,'Outbreak dataset'!$A:$Q,14),"NA"),"NA")</f>
        <v>NA</v>
      </c>
    </row>
    <row r="63" spans="1:5">
      <c r="A63" s="138">
        <f t="shared" si="2"/>
        <v>52</v>
      </c>
      <c r="B63" s="138">
        <f>IF(VLOOKUP($A63,'Outbreak dataset'!$A:$Q,6)&gt;24*(2-1),IF(VLOOKUP($A63,'Outbreak dataset'!$A:$Q,6)&lt;24*(2),VLOOKUP($A63,'Outbreak dataset'!$A:$Q,14),"NA"),"NA")</f>
        <v>0</v>
      </c>
      <c r="C63" s="138" t="str">
        <f>IF(VLOOKUP($A63,'Outbreak dataset'!$A:$Q,6)&gt;24*(3-1),IF(VLOOKUP($A63,'Outbreak dataset'!$A:$Q,6)&lt;24*(3),VLOOKUP($A63,'Outbreak dataset'!$A:$Q,14),"NA"),"NA")</f>
        <v>NA</v>
      </c>
      <c r="D63" s="138" t="str">
        <f>IF(VLOOKUP($A63,'Outbreak dataset'!$A:$Q,6)&gt;24*(4-1),IF(VLOOKUP($A63,'Outbreak dataset'!$A:$Q,6)&lt;24*(4),VLOOKUP($A63,'Outbreak dataset'!$A:$Q,14),"NA"),"NA")</f>
        <v>NA</v>
      </c>
      <c r="E63" s="138" t="str">
        <f>IF(VLOOKUP($A63,'Outbreak dataset'!$A:$Q,6)&gt;24*(5-1),IF(VLOOKUP($A63,'Outbreak dataset'!$A:$Q,6)&lt;24*(5),VLOOKUP($A63,'Outbreak dataset'!$A:$Q,14),"NA"),"NA")</f>
        <v>NA</v>
      </c>
    </row>
    <row r="64" spans="1:5">
      <c r="A64" s="138">
        <f t="shared" si="2"/>
        <v>53</v>
      </c>
      <c r="B64" s="138">
        <f>IF(VLOOKUP($A64,'Outbreak dataset'!$A:$Q,6)&gt;24*(2-1),IF(VLOOKUP($A64,'Outbreak dataset'!$A:$Q,6)&lt;24*(2),VLOOKUP($A64,'Outbreak dataset'!$A:$Q,14),"NA"),"NA")</f>
        <v>1</v>
      </c>
      <c r="C64" s="138" t="str">
        <f>IF(VLOOKUP($A64,'Outbreak dataset'!$A:$Q,6)&gt;24*(3-1),IF(VLOOKUP($A64,'Outbreak dataset'!$A:$Q,6)&lt;24*(3),VLOOKUP($A64,'Outbreak dataset'!$A:$Q,14),"NA"),"NA")</f>
        <v>NA</v>
      </c>
      <c r="D64" s="138" t="str">
        <f>IF(VLOOKUP($A64,'Outbreak dataset'!$A:$Q,6)&gt;24*(4-1),IF(VLOOKUP($A64,'Outbreak dataset'!$A:$Q,6)&lt;24*(4),VLOOKUP($A64,'Outbreak dataset'!$A:$Q,14),"NA"),"NA")</f>
        <v>NA</v>
      </c>
      <c r="E64" s="138" t="str">
        <f>IF(VLOOKUP($A64,'Outbreak dataset'!$A:$Q,6)&gt;24*(5-1),IF(VLOOKUP($A64,'Outbreak dataset'!$A:$Q,6)&lt;24*(5),VLOOKUP($A64,'Outbreak dataset'!$A:$Q,14),"NA"),"NA")</f>
        <v>NA</v>
      </c>
    </row>
    <row r="65" spans="1:5">
      <c r="A65" s="138">
        <f t="shared" si="2"/>
        <v>54</v>
      </c>
      <c r="B65" s="138">
        <f>IF(VLOOKUP($A65,'Outbreak dataset'!$A:$Q,6)&gt;24*(2-1),IF(VLOOKUP($A65,'Outbreak dataset'!$A:$Q,6)&lt;24*(2),VLOOKUP($A65,'Outbreak dataset'!$A:$Q,14),"NA"),"NA")</f>
        <v>0</v>
      </c>
      <c r="C65" s="138" t="str">
        <f>IF(VLOOKUP($A65,'Outbreak dataset'!$A:$Q,6)&gt;24*(3-1),IF(VLOOKUP($A65,'Outbreak dataset'!$A:$Q,6)&lt;24*(3),VLOOKUP($A65,'Outbreak dataset'!$A:$Q,14),"NA"),"NA")</f>
        <v>NA</v>
      </c>
      <c r="D65" s="138" t="str">
        <f>IF(VLOOKUP($A65,'Outbreak dataset'!$A:$Q,6)&gt;24*(4-1),IF(VLOOKUP($A65,'Outbreak dataset'!$A:$Q,6)&lt;24*(4),VLOOKUP($A65,'Outbreak dataset'!$A:$Q,14),"NA"),"NA")</f>
        <v>NA</v>
      </c>
      <c r="E65" s="138" t="str">
        <f>IF(VLOOKUP($A65,'Outbreak dataset'!$A:$Q,6)&gt;24*(5-1),IF(VLOOKUP($A65,'Outbreak dataset'!$A:$Q,6)&lt;24*(5),VLOOKUP($A65,'Outbreak dataset'!$A:$Q,14),"NA"),"NA")</f>
        <v>NA</v>
      </c>
    </row>
    <row r="66" spans="1:5">
      <c r="A66" s="138">
        <f t="shared" si="2"/>
        <v>55</v>
      </c>
      <c r="B66" s="138">
        <f>IF(VLOOKUP($A66,'Outbreak dataset'!$A:$Q,6)&gt;24*(2-1),IF(VLOOKUP($A66,'Outbreak dataset'!$A:$Q,6)&lt;24*(2),VLOOKUP($A66,'Outbreak dataset'!$A:$Q,14),"NA"),"NA")</f>
        <v>0</v>
      </c>
      <c r="C66" s="138" t="str">
        <f>IF(VLOOKUP($A66,'Outbreak dataset'!$A:$Q,6)&gt;24*(3-1),IF(VLOOKUP($A66,'Outbreak dataset'!$A:$Q,6)&lt;24*(3),VLOOKUP($A66,'Outbreak dataset'!$A:$Q,14),"NA"),"NA")</f>
        <v>NA</v>
      </c>
      <c r="D66" s="138" t="str">
        <f>IF(VLOOKUP($A66,'Outbreak dataset'!$A:$Q,6)&gt;24*(4-1),IF(VLOOKUP($A66,'Outbreak dataset'!$A:$Q,6)&lt;24*(4),VLOOKUP($A66,'Outbreak dataset'!$A:$Q,14),"NA"),"NA")</f>
        <v>NA</v>
      </c>
      <c r="E66" s="138" t="str">
        <f>IF(VLOOKUP($A66,'Outbreak dataset'!$A:$Q,6)&gt;24*(5-1),IF(VLOOKUP($A66,'Outbreak dataset'!$A:$Q,6)&lt;24*(5),VLOOKUP($A66,'Outbreak dataset'!$A:$Q,14),"NA"),"NA")</f>
        <v>NA</v>
      </c>
    </row>
    <row r="67" spans="1:5">
      <c r="A67" s="138">
        <f t="shared" si="2"/>
        <v>56</v>
      </c>
      <c r="B67" s="138" t="str">
        <f>IF(VLOOKUP($A67,'Outbreak dataset'!$A:$Q,6)&gt;24*(2-1),IF(VLOOKUP($A67,'Outbreak dataset'!$A:$Q,6)&lt;24*(2),VLOOKUP($A67,'Outbreak dataset'!$A:$Q,14),"NA"),"NA")</f>
        <v>NA</v>
      </c>
      <c r="C67" s="138">
        <f>IF(VLOOKUP($A67,'Outbreak dataset'!$A:$Q,6)&gt;24*(3-1),IF(VLOOKUP($A67,'Outbreak dataset'!$A:$Q,6)&lt;24*(3),VLOOKUP($A67,'Outbreak dataset'!$A:$Q,14),"NA"),"NA")</f>
        <v>1</v>
      </c>
      <c r="D67" s="138" t="str">
        <f>IF(VLOOKUP($A67,'Outbreak dataset'!$A:$Q,6)&gt;24*(4-1),IF(VLOOKUP($A67,'Outbreak dataset'!$A:$Q,6)&lt;24*(4),VLOOKUP($A67,'Outbreak dataset'!$A:$Q,14),"NA"),"NA")</f>
        <v>NA</v>
      </c>
      <c r="E67" s="138" t="str">
        <f>IF(VLOOKUP($A67,'Outbreak dataset'!$A:$Q,6)&gt;24*(5-1),IF(VLOOKUP($A67,'Outbreak dataset'!$A:$Q,6)&lt;24*(5),VLOOKUP($A67,'Outbreak dataset'!$A:$Q,14),"NA"),"NA")</f>
        <v>NA</v>
      </c>
    </row>
    <row r="68" spans="1:5">
      <c r="A68" s="138">
        <f t="shared" si="2"/>
        <v>57</v>
      </c>
      <c r="B68" s="138" t="str">
        <f>IF(VLOOKUP($A68,'Outbreak dataset'!$A:$Q,6)&gt;24*(2-1),IF(VLOOKUP($A68,'Outbreak dataset'!$A:$Q,6)&lt;24*(2),VLOOKUP($A68,'Outbreak dataset'!$A:$Q,14),"NA"),"NA")</f>
        <v>NA</v>
      </c>
      <c r="C68" s="138">
        <f>IF(VLOOKUP($A68,'Outbreak dataset'!$A:$Q,6)&gt;24*(3-1),IF(VLOOKUP($A68,'Outbreak dataset'!$A:$Q,6)&lt;24*(3),VLOOKUP($A68,'Outbreak dataset'!$A:$Q,14),"NA"),"NA")</f>
        <v>1</v>
      </c>
      <c r="D68" s="138" t="str">
        <f>IF(VLOOKUP($A68,'Outbreak dataset'!$A:$Q,6)&gt;24*(4-1),IF(VLOOKUP($A68,'Outbreak dataset'!$A:$Q,6)&lt;24*(4),VLOOKUP($A68,'Outbreak dataset'!$A:$Q,14),"NA"),"NA")</f>
        <v>NA</v>
      </c>
      <c r="E68" s="138" t="str">
        <f>IF(VLOOKUP($A68,'Outbreak dataset'!$A:$Q,6)&gt;24*(5-1),IF(VLOOKUP($A68,'Outbreak dataset'!$A:$Q,6)&lt;24*(5),VLOOKUP($A68,'Outbreak dataset'!$A:$Q,14),"NA"),"NA")</f>
        <v>NA</v>
      </c>
    </row>
    <row r="69" spans="1:5">
      <c r="A69" s="138">
        <f t="shared" si="2"/>
        <v>58</v>
      </c>
      <c r="B69" s="138" t="str">
        <f>IF(VLOOKUP($A69,'Outbreak dataset'!$A:$Q,6)&gt;24*(2-1),IF(VLOOKUP($A69,'Outbreak dataset'!$A:$Q,6)&lt;24*(2),VLOOKUP($A69,'Outbreak dataset'!$A:$Q,14),"NA"),"NA")</f>
        <v>NA</v>
      </c>
      <c r="C69" s="138">
        <f>IF(VLOOKUP($A69,'Outbreak dataset'!$A:$Q,6)&gt;24*(3-1),IF(VLOOKUP($A69,'Outbreak dataset'!$A:$Q,6)&lt;24*(3),VLOOKUP($A69,'Outbreak dataset'!$A:$Q,14),"NA"),"NA")</f>
        <v>0</v>
      </c>
      <c r="D69" s="138" t="str">
        <f>IF(VLOOKUP($A69,'Outbreak dataset'!$A:$Q,6)&gt;24*(4-1),IF(VLOOKUP($A69,'Outbreak dataset'!$A:$Q,6)&lt;24*(4),VLOOKUP($A69,'Outbreak dataset'!$A:$Q,14),"NA"),"NA")</f>
        <v>NA</v>
      </c>
      <c r="E69" s="138" t="str">
        <f>IF(VLOOKUP($A69,'Outbreak dataset'!$A:$Q,6)&gt;24*(5-1),IF(VLOOKUP($A69,'Outbreak dataset'!$A:$Q,6)&lt;24*(5),VLOOKUP($A69,'Outbreak dataset'!$A:$Q,14),"NA"),"NA")</f>
        <v>NA</v>
      </c>
    </row>
    <row r="70" spans="1:5">
      <c r="A70" s="138">
        <f t="shared" si="2"/>
        <v>59</v>
      </c>
      <c r="B70" s="138" t="str">
        <f>IF(VLOOKUP($A70,'Outbreak dataset'!$A:$Q,6)&gt;24*(2-1),IF(VLOOKUP($A70,'Outbreak dataset'!$A:$Q,6)&lt;24*(2),VLOOKUP($A70,'Outbreak dataset'!$A:$Q,14),"NA"),"NA")</f>
        <v>NA</v>
      </c>
      <c r="C70" s="138">
        <f>IF(VLOOKUP($A70,'Outbreak dataset'!$A:$Q,6)&gt;24*(3-1),IF(VLOOKUP($A70,'Outbreak dataset'!$A:$Q,6)&lt;24*(3),VLOOKUP($A70,'Outbreak dataset'!$A:$Q,14),"NA"),"NA")</f>
        <v>2</v>
      </c>
      <c r="D70" s="138" t="str">
        <f>IF(VLOOKUP($A70,'Outbreak dataset'!$A:$Q,6)&gt;24*(4-1),IF(VLOOKUP($A70,'Outbreak dataset'!$A:$Q,6)&lt;24*(4),VLOOKUP($A70,'Outbreak dataset'!$A:$Q,14),"NA"),"NA")</f>
        <v>NA</v>
      </c>
      <c r="E70" s="138" t="str">
        <f>IF(VLOOKUP($A70,'Outbreak dataset'!$A:$Q,6)&gt;24*(5-1),IF(VLOOKUP($A70,'Outbreak dataset'!$A:$Q,6)&lt;24*(5),VLOOKUP($A70,'Outbreak dataset'!$A:$Q,14),"NA"),"NA")</f>
        <v>NA</v>
      </c>
    </row>
    <row r="71" spans="1:5">
      <c r="A71" s="138">
        <f t="shared" si="2"/>
        <v>60</v>
      </c>
      <c r="B71" s="138" t="str">
        <f>IF(VLOOKUP($A71,'Outbreak dataset'!$A:$Q,6)&gt;24*(2-1),IF(VLOOKUP($A71,'Outbreak dataset'!$A:$Q,6)&lt;24*(2),VLOOKUP($A71,'Outbreak dataset'!$A:$Q,14),"NA"),"NA")</f>
        <v>NA</v>
      </c>
      <c r="C71" s="138" t="str">
        <f>IF(VLOOKUP($A71,'Outbreak dataset'!$A:$Q,6)&gt;24*(3-1),IF(VLOOKUP($A71,'Outbreak dataset'!$A:$Q,6)&lt;24*(3),VLOOKUP($A71,'Outbreak dataset'!$A:$Q,14),"NA"),"NA")</f>
        <v>NA</v>
      </c>
      <c r="D71" s="138">
        <f>IF(VLOOKUP($A71,'Outbreak dataset'!$A:$Q,6)&gt;24*(4-1),IF(VLOOKUP($A71,'Outbreak dataset'!$A:$Q,6)&lt;24*(4),VLOOKUP($A71,'Outbreak dataset'!$A:$Q,14),"NA"),"NA")</f>
        <v>0</v>
      </c>
      <c r="E71" s="138" t="str">
        <f>IF(VLOOKUP($A71,'Outbreak dataset'!$A:$Q,6)&gt;24*(5-1),IF(VLOOKUP($A71,'Outbreak dataset'!$A:$Q,6)&lt;24*(5),VLOOKUP($A71,'Outbreak dataset'!$A:$Q,14),"NA"),"NA")</f>
        <v>NA</v>
      </c>
    </row>
    <row r="72" spans="1:5">
      <c r="A72" s="138">
        <f t="shared" si="2"/>
        <v>61</v>
      </c>
      <c r="B72" s="138" t="str">
        <f>IF(VLOOKUP($A72,'Outbreak dataset'!$A:$Q,6)&gt;24*(2-1),IF(VLOOKUP($A72,'Outbreak dataset'!$A:$Q,6)&lt;24*(2),VLOOKUP($A72,'Outbreak dataset'!$A:$Q,14),"NA"),"NA")</f>
        <v>NA</v>
      </c>
      <c r="C72" s="138" t="str">
        <f>IF(VLOOKUP($A72,'Outbreak dataset'!$A:$Q,6)&gt;24*(3-1),IF(VLOOKUP($A72,'Outbreak dataset'!$A:$Q,6)&lt;24*(3),VLOOKUP($A72,'Outbreak dataset'!$A:$Q,14),"NA"),"NA")</f>
        <v>NA</v>
      </c>
      <c r="D72" s="138">
        <f>IF(VLOOKUP($A72,'Outbreak dataset'!$A:$Q,6)&gt;24*(4-1),IF(VLOOKUP($A72,'Outbreak dataset'!$A:$Q,6)&lt;24*(4),VLOOKUP($A72,'Outbreak dataset'!$A:$Q,14),"NA"),"NA")</f>
        <v>2</v>
      </c>
      <c r="E72" s="138" t="str">
        <f>IF(VLOOKUP($A72,'Outbreak dataset'!$A:$Q,6)&gt;24*(5-1),IF(VLOOKUP($A72,'Outbreak dataset'!$A:$Q,6)&lt;24*(5),VLOOKUP($A72,'Outbreak dataset'!$A:$Q,14),"NA"),"NA")</f>
        <v>NA</v>
      </c>
    </row>
    <row r="73" spans="1:5">
      <c r="A73" s="138">
        <f t="shared" si="2"/>
        <v>62</v>
      </c>
      <c r="B73" s="138" t="str">
        <f>IF(VLOOKUP($A73,'Outbreak dataset'!$A:$Q,6)&gt;24*(2-1),IF(VLOOKUP($A73,'Outbreak dataset'!$A:$Q,6)&lt;24*(2),VLOOKUP($A73,'Outbreak dataset'!$A:$Q,14),"NA"),"NA")</f>
        <v>NA</v>
      </c>
      <c r="C73" s="138" t="str">
        <f>IF(VLOOKUP($A73,'Outbreak dataset'!$A:$Q,6)&gt;24*(3-1),IF(VLOOKUP($A73,'Outbreak dataset'!$A:$Q,6)&lt;24*(3),VLOOKUP($A73,'Outbreak dataset'!$A:$Q,14),"NA"),"NA")</f>
        <v>NA</v>
      </c>
      <c r="D73" s="138">
        <f>IF(VLOOKUP($A73,'Outbreak dataset'!$A:$Q,6)&gt;24*(4-1),IF(VLOOKUP($A73,'Outbreak dataset'!$A:$Q,6)&lt;24*(4),VLOOKUP($A73,'Outbreak dataset'!$A:$Q,14),"NA"),"NA")</f>
        <v>0</v>
      </c>
      <c r="E73" s="138" t="str">
        <f>IF(VLOOKUP($A73,'Outbreak dataset'!$A:$Q,6)&gt;24*(5-1),IF(VLOOKUP($A73,'Outbreak dataset'!$A:$Q,6)&lt;24*(5),VLOOKUP($A73,'Outbreak dataset'!$A:$Q,14),"NA"),"NA")</f>
        <v>NA</v>
      </c>
    </row>
    <row r="74" spans="1:5">
      <c r="A74" s="138">
        <f t="shared" si="2"/>
        <v>63</v>
      </c>
      <c r="B74" s="138" t="str">
        <f>IF(VLOOKUP($A74,'Outbreak dataset'!$A:$Q,6)&gt;24*(2-1),IF(VLOOKUP($A74,'Outbreak dataset'!$A:$Q,6)&lt;24*(2),VLOOKUP($A74,'Outbreak dataset'!$A:$Q,14),"NA"),"NA")</f>
        <v>NA</v>
      </c>
      <c r="C74" s="138" t="str">
        <f>IF(VLOOKUP($A74,'Outbreak dataset'!$A:$Q,6)&gt;24*(3-1),IF(VLOOKUP($A74,'Outbreak dataset'!$A:$Q,6)&lt;24*(3),VLOOKUP($A74,'Outbreak dataset'!$A:$Q,14),"NA"),"NA")</f>
        <v>NA</v>
      </c>
      <c r="D74" s="138">
        <f>IF(VLOOKUP($A74,'Outbreak dataset'!$A:$Q,6)&gt;24*(4-1),IF(VLOOKUP($A74,'Outbreak dataset'!$A:$Q,6)&lt;24*(4),VLOOKUP($A74,'Outbreak dataset'!$A:$Q,14),"NA"),"NA")</f>
        <v>0</v>
      </c>
      <c r="E74" s="138" t="str">
        <f>IF(VLOOKUP($A74,'Outbreak dataset'!$A:$Q,6)&gt;24*(5-1),IF(VLOOKUP($A74,'Outbreak dataset'!$A:$Q,6)&lt;24*(5),VLOOKUP($A74,'Outbreak dataset'!$A:$Q,14),"NA"),"NA")</f>
        <v>NA</v>
      </c>
    </row>
    <row r="75" spans="1:5">
      <c r="A75" s="138">
        <f t="shared" si="2"/>
        <v>64</v>
      </c>
      <c r="B75" s="138" t="str">
        <f>IF(VLOOKUP($A75,'Outbreak dataset'!$A:$Q,6)&gt;24*(2-1),IF(VLOOKUP($A75,'Outbreak dataset'!$A:$Q,6)&lt;24*(2),VLOOKUP($A75,'Outbreak dataset'!$A:$Q,14),"NA"),"NA")</f>
        <v>NA</v>
      </c>
      <c r="C75" s="138" t="str">
        <f>IF(VLOOKUP($A75,'Outbreak dataset'!$A:$Q,6)&gt;24*(3-1),IF(VLOOKUP($A75,'Outbreak dataset'!$A:$Q,6)&lt;24*(3),VLOOKUP($A75,'Outbreak dataset'!$A:$Q,14),"NA"),"NA")</f>
        <v>NA</v>
      </c>
      <c r="D75" s="138">
        <f>IF(VLOOKUP($A75,'Outbreak dataset'!$A:$Q,6)&gt;24*(4-1),IF(VLOOKUP($A75,'Outbreak dataset'!$A:$Q,6)&lt;24*(4),VLOOKUP($A75,'Outbreak dataset'!$A:$Q,14),"NA"),"NA")</f>
        <v>0</v>
      </c>
      <c r="E75" s="138" t="str">
        <f>IF(VLOOKUP($A75,'Outbreak dataset'!$A:$Q,6)&gt;24*(5-1),IF(VLOOKUP($A75,'Outbreak dataset'!$A:$Q,6)&lt;24*(5),VLOOKUP($A75,'Outbreak dataset'!$A:$Q,14),"NA"),"NA")</f>
        <v>NA</v>
      </c>
    </row>
    <row r="76" spans="1:5">
      <c r="A76" s="138">
        <f t="shared" si="2"/>
        <v>65</v>
      </c>
      <c r="B76" s="138" t="str">
        <f>IF(VLOOKUP($A76,'Outbreak dataset'!$A:$Q,6)&gt;24*(2-1),IF(VLOOKUP($A76,'Outbreak dataset'!$A:$Q,6)&lt;24*(2),VLOOKUP($A76,'Outbreak dataset'!$A:$Q,14),"NA"),"NA")</f>
        <v>NA</v>
      </c>
      <c r="C76" s="138" t="str">
        <f>IF(VLOOKUP($A76,'Outbreak dataset'!$A:$Q,6)&gt;24*(3-1),IF(VLOOKUP($A76,'Outbreak dataset'!$A:$Q,6)&lt;24*(3),VLOOKUP($A76,'Outbreak dataset'!$A:$Q,14),"NA"),"NA")</f>
        <v>NA</v>
      </c>
      <c r="D76" s="138">
        <f>IF(VLOOKUP($A76,'Outbreak dataset'!$A:$Q,6)&gt;24*(4-1),IF(VLOOKUP($A76,'Outbreak dataset'!$A:$Q,6)&lt;24*(4),VLOOKUP($A76,'Outbreak dataset'!$A:$Q,14),"NA"),"NA")</f>
        <v>0</v>
      </c>
      <c r="E76" s="138" t="str">
        <f>IF(VLOOKUP($A76,'Outbreak dataset'!$A:$Q,6)&gt;24*(5-1),IF(VLOOKUP($A76,'Outbreak dataset'!$A:$Q,6)&lt;24*(5),VLOOKUP($A76,'Outbreak dataset'!$A:$Q,14),"NA"),"NA")</f>
        <v>NA</v>
      </c>
    </row>
    <row r="77" spans="1:5">
      <c r="A77" s="138">
        <f>A76+1</f>
        <v>66</v>
      </c>
      <c r="B77" s="138" t="str">
        <f>IF(VLOOKUP($A77,'Outbreak dataset'!$A:$Q,6)&gt;24*(2-1),IF(VLOOKUP($A77,'Outbreak dataset'!$A:$Q,6)&lt;24*(2),VLOOKUP($A77,'Outbreak dataset'!$A:$Q,14),"NA"),"NA")</f>
        <v>NA</v>
      </c>
      <c r="C77" s="138" t="str">
        <f>IF(VLOOKUP($A77,'Outbreak dataset'!$A:$Q,6)&gt;24*(3-1),IF(VLOOKUP($A77,'Outbreak dataset'!$A:$Q,6)&lt;24*(3),VLOOKUP($A77,'Outbreak dataset'!$A:$Q,14),"NA"),"NA")</f>
        <v>NA</v>
      </c>
      <c r="D77" s="138">
        <f>IF(VLOOKUP($A77,'Outbreak dataset'!$A:$Q,6)&gt;24*(4-1),IF(VLOOKUP($A77,'Outbreak dataset'!$A:$Q,6)&lt;24*(4),VLOOKUP($A77,'Outbreak dataset'!$A:$Q,14),"NA"),"NA")</f>
        <v>0</v>
      </c>
      <c r="E77" s="138" t="str">
        <f>IF(VLOOKUP($A77,'Outbreak dataset'!$A:$Q,6)&gt;24*(5-1),IF(VLOOKUP($A77,'Outbreak dataset'!$A:$Q,6)&lt;24*(5),VLOOKUP($A77,'Outbreak dataset'!$A:$Q,14),"NA"),"NA")</f>
        <v>NA</v>
      </c>
    </row>
    <row r="78" spans="1:5">
      <c r="A78" s="138">
        <f t="shared" ref="A78:A82" si="4">A77+1</f>
        <v>67</v>
      </c>
      <c r="B78" s="138" t="str">
        <f>IF(VLOOKUP($A78,'Outbreak dataset'!$A:$Q,6)&gt;24*(2-1),IF(VLOOKUP($A78,'Outbreak dataset'!$A:$Q,6)&lt;24*(2),VLOOKUP($A78,'Outbreak dataset'!$A:$Q,14),"NA"),"NA")</f>
        <v>NA</v>
      </c>
      <c r="C78" s="138" t="str">
        <f>IF(VLOOKUP($A78,'Outbreak dataset'!$A:$Q,6)&gt;24*(3-1),IF(VLOOKUP($A78,'Outbreak dataset'!$A:$Q,6)&lt;24*(3),VLOOKUP($A78,'Outbreak dataset'!$A:$Q,14),"NA"),"NA")</f>
        <v>NA</v>
      </c>
      <c r="D78" s="138">
        <f>IF(VLOOKUP($A78,'Outbreak dataset'!$A:$Q,6)&gt;24*(4-1),IF(VLOOKUP($A78,'Outbreak dataset'!$A:$Q,6)&lt;24*(4),VLOOKUP($A78,'Outbreak dataset'!$A:$Q,14),"NA"),"NA")</f>
        <v>0</v>
      </c>
      <c r="E78" s="138" t="str">
        <f>IF(VLOOKUP($A78,'Outbreak dataset'!$A:$Q,6)&gt;24*(5-1),IF(VLOOKUP($A78,'Outbreak dataset'!$A:$Q,6)&lt;24*(5),VLOOKUP($A78,'Outbreak dataset'!$A:$Q,14),"NA"),"NA")</f>
        <v>NA</v>
      </c>
    </row>
    <row r="79" spans="1:5">
      <c r="A79" s="138">
        <f t="shared" si="4"/>
        <v>68</v>
      </c>
      <c r="B79" s="138" t="str">
        <f>IF(VLOOKUP($A79,'Outbreak dataset'!$A:$Q,6)&gt;24*(2-1),IF(VLOOKUP($A79,'Outbreak dataset'!$A:$Q,6)&lt;24*(2),VLOOKUP($A79,'Outbreak dataset'!$A:$Q,14),"NA"),"NA")</f>
        <v>NA</v>
      </c>
      <c r="C79" s="138" t="str">
        <f>IF(VLOOKUP($A79,'Outbreak dataset'!$A:$Q,6)&gt;24*(3-1),IF(VLOOKUP($A79,'Outbreak dataset'!$A:$Q,6)&lt;24*(3),VLOOKUP($A79,'Outbreak dataset'!$A:$Q,14),"NA"),"NA")</f>
        <v>NA</v>
      </c>
      <c r="D79" s="138" t="str">
        <f>IF(VLOOKUP($A79,'Outbreak dataset'!$A:$Q,6)&gt;24*(4-1),IF(VLOOKUP($A79,'Outbreak dataset'!$A:$Q,6)&lt;24*(4),VLOOKUP($A79,'Outbreak dataset'!$A:$Q,14),"NA"),"NA")</f>
        <v>NA</v>
      </c>
      <c r="E79" s="138">
        <f>IF(VLOOKUP($A79,'Outbreak dataset'!$A:$Q,6)&gt;24*(5-1),IF(VLOOKUP($A79,'Outbreak dataset'!$A:$Q,6)&lt;24*(5),VLOOKUP($A79,'Outbreak dataset'!$A:$Q,14),"NA"),"NA")</f>
        <v>1</v>
      </c>
    </row>
    <row r="80" spans="1:5">
      <c r="A80" s="138">
        <f t="shared" si="4"/>
        <v>69</v>
      </c>
      <c r="B80" s="138" t="str">
        <f>IF(VLOOKUP($A80,'Outbreak dataset'!$A:$Q,6)&gt;24*(2-1),IF(VLOOKUP($A80,'Outbreak dataset'!$A:$Q,6)&lt;24*(2),VLOOKUP($A80,'Outbreak dataset'!$A:$Q,14),"NA"),"NA")</f>
        <v>NA</v>
      </c>
      <c r="C80" s="138" t="str">
        <f>IF(VLOOKUP($A80,'Outbreak dataset'!$A:$Q,6)&gt;24*(3-1),IF(VLOOKUP($A80,'Outbreak dataset'!$A:$Q,6)&lt;24*(3),VLOOKUP($A80,'Outbreak dataset'!$A:$Q,14),"NA"),"NA")</f>
        <v>NA</v>
      </c>
      <c r="D80" s="138" t="str">
        <f>IF(VLOOKUP($A80,'Outbreak dataset'!$A:$Q,6)&gt;24*(4-1),IF(VLOOKUP($A80,'Outbreak dataset'!$A:$Q,6)&lt;24*(4),VLOOKUP($A80,'Outbreak dataset'!$A:$Q,14),"NA"),"NA")</f>
        <v>NA</v>
      </c>
      <c r="E80" s="138">
        <f>IF(VLOOKUP($A80,'Outbreak dataset'!$A:$Q,6)&gt;24*(5-1),IF(VLOOKUP($A80,'Outbreak dataset'!$A:$Q,6)&lt;24*(5),VLOOKUP($A80,'Outbreak dataset'!$A:$Q,14),"NA"),"NA")</f>
        <v>0</v>
      </c>
    </row>
    <row r="81" spans="1:5">
      <c r="A81" s="138">
        <f t="shared" si="4"/>
        <v>70</v>
      </c>
      <c r="B81" s="138" t="str">
        <f>IF(VLOOKUP($A81,'Outbreak dataset'!$A:$Q,6)&gt;24*(2-1),IF(VLOOKUP($A81,'Outbreak dataset'!$A:$Q,6)&lt;24*(2),VLOOKUP($A81,'Outbreak dataset'!$A:$Q,14),"NA"),"NA")</f>
        <v>NA</v>
      </c>
      <c r="C81" s="138" t="str">
        <f>IF(VLOOKUP($A81,'Outbreak dataset'!$A:$Q,6)&gt;24*(3-1),IF(VLOOKUP($A81,'Outbreak dataset'!$A:$Q,6)&lt;24*(3),VLOOKUP($A81,'Outbreak dataset'!$A:$Q,14),"NA"),"NA")</f>
        <v>NA</v>
      </c>
      <c r="D81" s="138" t="str">
        <f>IF(VLOOKUP($A81,'Outbreak dataset'!$A:$Q,6)&gt;24*(4-1),IF(VLOOKUP($A81,'Outbreak dataset'!$A:$Q,6)&lt;24*(4),VLOOKUP($A81,'Outbreak dataset'!$A:$Q,14),"NA"),"NA")</f>
        <v>NA</v>
      </c>
      <c r="E81" s="138">
        <f>IF(VLOOKUP($A81,'Outbreak dataset'!$A:$Q,6)&gt;24*(5-1),IF(VLOOKUP($A81,'Outbreak dataset'!$A:$Q,6)&lt;24*(5),VLOOKUP($A81,'Outbreak dataset'!$A:$Q,14),"NA"),"NA")</f>
        <v>0</v>
      </c>
    </row>
    <row r="82" spans="1:5">
      <c r="A82" s="138">
        <f t="shared" si="4"/>
        <v>71</v>
      </c>
      <c r="B82" s="138" t="str">
        <f>IF(VLOOKUP($A82,'Outbreak dataset'!$A:$Q,6)&gt;24*(2-1),IF(VLOOKUP($A82,'Outbreak dataset'!$A:$Q,6)&lt;24*(2),VLOOKUP($A82,'Outbreak dataset'!$A:$Q,14),"NA"),"NA")</f>
        <v>NA</v>
      </c>
      <c r="C82" s="138" t="str">
        <f>IF(VLOOKUP($A82,'Outbreak dataset'!$A:$Q,6)&gt;24*(3-1),IF(VLOOKUP($A82,'Outbreak dataset'!$A:$Q,6)&lt;24*(3),VLOOKUP($A82,'Outbreak dataset'!$A:$Q,14),"NA"),"NA")</f>
        <v>NA</v>
      </c>
      <c r="D82" s="138" t="str">
        <f>IF(VLOOKUP($A82,'Outbreak dataset'!$A:$Q,6)&gt;24*(4-1),IF(VLOOKUP($A82,'Outbreak dataset'!$A:$Q,6)&lt;24*(4),VLOOKUP($A82,'Outbreak dataset'!$A:$Q,14),"NA"),"NA")</f>
        <v>NA</v>
      </c>
      <c r="E82" s="138" t="str">
        <f>IF(VLOOKUP($A82,'Outbreak dataset'!$A:$Q,6)&gt;24*(5-1),IF(VLOOKUP($A82,'Outbreak dataset'!$A:$Q,6)&lt;24*(5),VLOOKUP($A82,'Outbreak dataset'!$A:$Q,14),"NA"),"NA")</f>
        <v>NA</v>
      </c>
    </row>
    <row r="83" spans="1:5">
      <c r="A83" s="138">
        <f>A82+1</f>
        <v>72</v>
      </c>
      <c r="B83" s="138" t="str">
        <f>IF(VLOOKUP($A83,'Outbreak dataset'!$A:$Q,6)&gt;24*(2-1),IF(VLOOKUP($A83,'Outbreak dataset'!$A:$Q,6)&lt;24*(2),VLOOKUP($A83,'Outbreak dataset'!$A:$Q,14),"NA"),"NA")</f>
        <v>NA</v>
      </c>
      <c r="C83" s="138" t="str">
        <f>IF(VLOOKUP($A83,'Outbreak dataset'!$A:$Q,6)&gt;24*(3-1),IF(VLOOKUP($A83,'Outbreak dataset'!$A:$Q,6)&lt;24*(3),VLOOKUP($A83,'Outbreak dataset'!$A:$Q,14),"NA"),"NA")</f>
        <v>NA</v>
      </c>
      <c r="D83" s="138" t="str">
        <f>IF(VLOOKUP($A83,'Outbreak dataset'!$A:$Q,6)&gt;24*(4-1),IF(VLOOKUP($A83,'Outbreak dataset'!$A:$Q,6)&lt;24*(4),VLOOKUP($A83,'Outbreak dataset'!$A:$Q,14),"NA"),"NA")</f>
        <v>NA</v>
      </c>
      <c r="E83" s="138" t="str">
        <f>IF(VLOOKUP($A83,'Outbreak dataset'!$A:$Q,6)&gt;24*(5-1),IF(VLOOKUP($A83,'Outbreak dataset'!$A:$Q,6)&lt;24*(5),VLOOKUP($A83,'Outbreak dataset'!$A:$Q,14),"NA"),"NA")</f>
        <v>NA</v>
      </c>
    </row>
    <row r="84" spans="1:5">
      <c r="A84" s="138">
        <f>A83+1</f>
        <v>73</v>
      </c>
      <c r="B84" s="138" t="str">
        <f>IF(VLOOKUP($A84,'Outbreak dataset'!$A:$Q,6)&gt;24*(2-1),IF(VLOOKUP($A84,'Outbreak dataset'!$A:$Q,6)&lt;24*(2),VLOOKUP($A84,'Outbreak dataset'!$A:$Q,14),"NA"),"NA")</f>
        <v>NA</v>
      </c>
      <c r="C84" s="138" t="str">
        <f>IF(VLOOKUP($A84,'Outbreak dataset'!$A:$Q,6)&gt;24*(3-1),IF(VLOOKUP($A84,'Outbreak dataset'!$A:$Q,6)&lt;24*(3),VLOOKUP($A84,'Outbreak dataset'!$A:$Q,14),"NA"),"NA")</f>
        <v>NA</v>
      </c>
      <c r="D84" s="138" t="str">
        <f>IF(VLOOKUP($A84,'Outbreak dataset'!$A:$Q,6)&gt;24*(4-1),IF(VLOOKUP($A84,'Outbreak dataset'!$A:$Q,6)&lt;24*(4),VLOOKUP($A84,'Outbreak dataset'!$A:$Q,14),"NA"),"NA")</f>
        <v>NA</v>
      </c>
      <c r="E84" s="138" t="str">
        <f>IF(VLOOKUP($A84,'Outbreak dataset'!$A:$Q,6)&gt;24*(5-1),IF(VLOOKUP($A84,'Outbreak dataset'!$A:$Q,6)&lt;24*(5),VLOOKUP($A84,'Outbreak dataset'!$A:$Q,14),"NA"),"NA")</f>
        <v>NA</v>
      </c>
    </row>
    <row r="85" spans="1:5">
      <c r="A85" s="138">
        <f t="shared" ref="A85:A87" si="5">A84+1</f>
        <v>74</v>
      </c>
      <c r="B85" s="138" t="str">
        <f>IF(VLOOKUP($A85,'Outbreak dataset'!$A:$Q,6)&gt;24*(2-1),IF(VLOOKUP($A85,'Outbreak dataset'!$A:$Q,6)&lt;24*(2),VLOOKUP($A85,'Outbreak dataset'!$A:$Q,14),"NA"),"NA")</f>
        <v>NA</v>
      </c>
      <c r="C85" s="138" t="str">
        <f>IF(VLOOKUP($A85,'Outbreak dataset'!$A:$Q,6)&gt;24*(3-1),IF(VLOOKUP($A85,'Outbreak dataset'!$A:$Q,6)&lt;24*(3),VLOOKUP($A85,'Outbreak dataset'!$A:$Q,14),"NA"),"NA")</f>
        <v>NA</v>
      </c>
      <c r="D85" s="138" t="str">
        <f>IF(VLOOKUP($A85,'Outbreak dataset'!$A:$Q,6)&gt;24*(4-1),IF(VLOOKUP($A85,'Outbreak dataset'!$A:$Q,6)&lt;24*(4),VLOOKUP($A85,'Outbreak dataset'!$A:$Q,14),"NA"),"NA")</f>
        <v>NA</v>
      </c>
      <c r="E85" s="138" t="str">
        <f>IF(VLOOKUP($A85,'Outbreak dataset'!$A:$Q,6)&gt;24*(5-1),IF(VLOOKUP($A85,'Outbreak dataset'!$A:$Q,6)&lt;24*(5),VLOOKUP($A85,'Outbreak dataset'!$A:$Q,14),"NA"),"NA")</f>
        <v>NA</v>
      </c>
    </row>
    <row r="86" spans="1:5">
      <c r="A86" s="138">
        <f t="shared" si="5"/>
        <v>75</v>
      </c>
      <c r="B86" s="138" t="str">
        <f>IF(VLOOKUP($A86,'Outbreak dataset'!$A:$Q,6)&gt;24*(2-1),IF(VLOOKUP($A86,'Outbreak dataset'!$A:$Q,6)&lt;24*(2),VLOOKUP($A86,'Outbreak dataset'!$A:$Q,14),"NA"),"NA")</f>
        <v>NA</v>
      </c>
      <c r="C86" s="138" t="str">
        <f>IF(VLOOKUP($A86,'Outbreak dataset'!$A:$Q,6)&gt;24*(3-1),IF(VLOOKUP($A86,'Outbreak dataset'!$A:$Q,6)&lt;24*(3),VLOOKUP($A86,'Outbreak dataset'!$A:$Q,14),"NA"),"NA")</f>
        <v>NA</v>
      </c>
      <c r="D86" s="138" t="str">
        <f>IF(VLOOKUP($A86,'Outbreak dataset'!$A:$Q,6)&gt;24*(4-1),IF(VLOOKUP($A86,'Outbreak dataset'!$A:$Q,6)&lt;24*(4),VLOOKUP($A86,'Outbreak dataset'!$A:$Q,14),"NA"),"NA")</f>
        <v>NA</v>
      </c>
      <c r="E86" s="138" t="str">
        <f>IF(VLOOKUP($A86,'Outbreak dataset'!$A:$Q,6)&gt;24*(5-1),IF(VLOOKUP($A86,'Outbreak dataset'!$A:$Q,6)&lt;24*(5),VLOOKUP($A86,'Outbreak dataset'!$A:$Q,14),"NA"),"NA")</f>
        <v>NA</v>
      </c>
    </row>
    <row r="87" spans="1:5">
      <c r="A87" s="138">
        <f t="shared" si="5"/>
        <v>76</v>
      </c>
      <c r="B87" s="138" t="str">
        <f>IF(VLOOKUP($A87,'Outbreak dataset'!$A:$Q,6)&gt;24*(2-1),IF(VLOOKUP($A87,'Outbreak dataset'!$A:$Q,6)&lt;24*(2),VLOOKUP($A87,'Outbreak dataset'!$A:$Q,14),"NA"),"NA")</f>
        <v>NA</v>
      </c>
      <c r="C87" s="138" t="str">
        <f>IF(VLOOKUP($A87,'Outbreak dataset'!$A:$Q,6)&gt;24*(3-1),IF(VLOOKUP($A87,'Outbreak dataset'!$A:$Q,6)&lt;24*(3),VLOOKUP($A87,'Outbreak dataset'!$A:$Q,14),"NA"),"NA")</f>
        <v>NA</v>
      </c>
      <c r="D87" s="138" t="str">
        <f>IF(VLOOKUP($A87,'Outbreak dataset'!$A:$Q,6)&gt;24*(4-1),IF(VLOOKUP($A87,'Outbreak dataset'!$A:$Q,6)&lt;24*(4),VLOOKUP($A87,'Outbreak dataset'!$A:$Q,14),"NA"),"NA")</f>
        <v>NA</v>
      </c>
      <c r="E87" s="138" t="str">
        <f>IF(VLOOKUP($A87,'Outbreak dataset'!$A:$Q,6)&gt;24*(5-1),IF(VLOOKUP($A87,'Outbreak dataset'!$A:$Q,6)&lt;24*(5),VLOOKUP($A87,'Outbreak dataset'!$A:$Q,14),"NA"),"NA")</f>
        <v>NA</v>
      </c>
    </row>
    <row r="88" spans="1:5">
      <c r="A88" s="138">
        <f>A87+1</f>
        <v>77</v>
      </c>
      <c r="B88" s="138" t="str">
        <f>IF(VLOOKUP($A88,'Outbreak dataset'!$A:$Q,6)&gt;24*(2-1),IF(VLOOKUP($A88,'Outbreak dataset'!$A:$Q,6)&lt;24*(2),VLOOKUP($A88,'Outbreak dataset'!$A:$Q,14),"NA"),"NA")</f>
        <v>NA</v>
      </c>
      <c r="C88" s="138" t="str">
        <f>IF(VLOOKUP($A88,'Outbreak dataset'!$A:$Q,6)&gt;24*(3-1),IF(VLOOKUP($A88,'Outbreak dataset'!$A:$Q,6)&lt;24*(3),VLOOKUP($A88,'Outbreak dataset'!$A:$Q,14),"NA"),"NA")</f>
        <v>NA</v>
      </c>
      <c r="D88" s="138" t="str">
        <f>IF(VLOOKUP($A88,'Outbreak dataset'!$A:$Q,6)&gt;24*(4-1),IF(VLOOKUP($A88,'Outbreak dataset'!$A:$Q,6)&lt;24*(4),VLOOKUP($A88,'Outbreak dataset'!$A:$Q,14),"NA"),"NA")</f>
        <v>NA</v>
      </c>
      <c r="E88" s="138" t="str">
        <f>IF(VLOOKUP($A88,'Outbreak dataset'!$A:$Q,6)&gt;24*(5-1),IF(VLOOKUP($A88,'Outbreak dataset'!$A:$Q,6)&lt;24*(5),VLOOKUP($A88,'Outbreak dataset'!$A:$Q,14),"NA"),"NA")</f>
        <v>NA</v>
      </c>
    </row>
    <row r="89" spans="1:5">
      <c r="A89" s="138">
        <f t="shared" ref="A89:A91" si="6">A88+1</f>
        <v>78</v>
      </c>
      <c r="B89" s="138" t="str">
        <f>IF(VLOOKUP($A89,'Outbreak dataset'!$A:$Q,6)&gt;24*(2-1),IF(VLOOKUP($A89,'Outbreak dataset'!$A:$Q,6)&lt;24*(2),VLOOKUP($A89,'Outbreak dataset'!$A:$Q,14),"NA"),"NA")</f>
        <v>NA</v>
      </c>
      <c r="C89" s="138" t="str">
        <f>IF(VLOOKUP($A89,'Outbreak dataset'!$A:$Q,6)&gt;24*(3-1),IF(VLOOKUP($A89,'Outbreak dataset'!$A:$Q,6)&lt;24*(3),VLOOKUP($A89,'Outbreak dataset'!$A:$Q,14),"NA"),"NA")</f>
        <v>NA</v>
      </c>
      <c r="D89" s="138" t="str">
        <f>IF(VLOOKUP($A89,'Outbreak dataset'!$A:$Q,6)&gt;24*(4-1),IF(VLOOKUP($A89,'Outbreak dataset'!$A:$Q,6)&lt;24*(4),VLOOKUP($A89,'Outbreak dataset'!$A:$Q,14),"NA"),"NA")</f>
        <v>NA</v>
      </c>
      <c r="E89" s="138" t="str">
        <f>IF(VLOOKUP($A89,'Outbreak dataset'!$A:$Q,6)&gt;24*(5-1),IF(VLOOKUP($A89,'Outbreak dataset'!$A:$Q,6)&lt;24*(5),VLOOKUP($A89,'Outbreak dataset'!$A:$Q,14),"NA"),"NA")</f>
        <v>NA</v>
      </c>
    </row>
    <row r="90" spans="1:5">
      <c r="A90" s="138">
        <f t="shared" si="6"/>
        <v>79</v>
      </c>
      <c r="B90" s="138" t="str">
        <f>IF(VLOOKUP($A90,'Outbreak dataset'!$A:$Q,6)&gt;24*(2-1),IF(VLOOKUP($A90,'Outbreak dataset'!$A:$Q,6)&lt;24*(2),VLOOKUP($A90,'Outbreak dataset'!$A:$Q,14),"NA"),"NA")</f>
        <v>NA</v>
      </c>
      <c r="C90" s="138" t="str">
        <f>IF(VLOOKUP($A90,'Outbreak dataset'!$A:$Q,6)&gt;24*(3-1),IF(VLOOKUP($A90,'Outbreak dataset'!$A:$Q,6)&lt;24*(3),VLOOKUP($A90,'Outbreak dataset'!$A:$Q,14),"NA"),"NA")</f>
        <v>NA</v>
      </c>
      <c r="D90" s="138" t="str">
        <f>IF(VLOOKUP($A90,'Outbreak dataset'!$A:$Q,6)&gt;24*(4-1),IF(VLOOKUP($A90,'Outbreak dataset'!$A:$Q,6)&lt;24*(4),VLOOKUP($A90,'Outbreak dataset'!$A:$Q,14),"NA"),"NA")</f>
        <v>NA</v>
      </c>
      <c r="E90" s="138" t="str">
        <f>IF(VLOOKUP($A90,'Outbreak dataset'!$A:$Q,6)&gt;24*(5-1),IF(VLOOKUP($A90,'Outbreak dataset'!$A:$Q,6)&lt;24*(5),VLOOKUP($A90,'Outbreak dataset'!$A:$Q,14),"NA"),"NA")</f>
        <v>NA</v>
      </c>
    </row>
    <row r="91" spans="1:5">
      <c r="A91" s="138">
        <f t="shared" si="6"/>
        <v>80</v>
      </c>
      <c r="B91" s="138" t="str">
        <f>IF(VLOOKUP($A91,'Outbreak dataset'!$A:$Q,6)&gt;24*(2-1),IF(VLOOKUP($A91,'Outbreak dataset'!$A:$Q,6)&lt;24*(2),VLOOKUP($A91,'Outbreak dataset'!$A:$Q,14),"NA"),"NA")</f>
        <v>NA</v>
      </c>
      <c r="C91" s="138" t="str">
        <f>IF(VLOOKUP($A91,'Outbreak dataset'!$A:$Q,6)&gt;24*(3-1),IF(VLOOKUP($A91,'Outbreak dataset'!$A:$Q,6)&lt;24*(3),VLOOKUP($A91,'Outbreak dataset'!$A:$Q,14),"NA"),"NA")</f>
        <v>NA</v>
      </c>
      <c r="D91" s="138" t="str">
        <f>IF(VLOOKUP($A91,'Outbreak dataset'!$A:$Q,6)&gt;24*(4-1),IF(VLOOKUP($A91,'Outbreak dataset'!$A:$Q,6)&lt;24*(4),VLOOKUP($A91,'Outbreak dataset'!$A:$Q,14),"NA"),"NA")</f>
        <v>NA</v>
      </c>
      <c r="E91" s="138" t="str">
        <f>IF(VLOOKUP($A91,'Outbreak dataset'!$A:$Q,6)&gt;24*(5-1),IF(VLOOKUP($A91,'Outbreak dataset'!$A:$Q,6)&lt;24*(5),VLOOKUP($A91,'Outbreak dataset'!$A:$Q,14),"NA"),"NA")</f>
        <v>NA</v>
      </c>
    </row>
    <row r="92" spans="1:5">
      <c r="A92" s="138">
        <f>A91+1</f>
        <v>81</v>
      </c>
      <c r="B92" s="138" t="str">
        <f>IF(VLOOKUP($A92,'Outbreak dataset'!$A:$Q,6)&gt;24*(2-1),IF(VLOOKUP($A92,'Outbreak dataset'!$A:$Q,6)&lt;24*(2),VLOOKUP($A92,'Outbreak dataset'!$A:$Q,14),"NA"),"NA")</f>
        <v>NA</v>
      </c>
      <c r="C92" s="138" t="str">
        <f>IF(VLOOKUP($A92,'Outbreak dataset'!$A:$Q,6)&gt;24*(3-1),IF(VLOOKUP($A92,'Outbreak dataset'!$A:$Q,6)&lt;24*(3),VLOOKUP($A92,'Outbreak dataset'!$A:$Q,14),"NA"),"NA")</f>
        <v>NA</v>
      </c>
      <c r="D92" s="138" t="str">
        <f>IF(VLOOKUP($A92,'Outbreak dataset'!$A:$Q,6)&gt;24*(4-1),IF(VLOOKUP($A92,'Outbreak dataset'!$A:$Q,6)&lt;24*(4),VLOOKUP($A92,'Outbreak dataset'!$A:$Q,14),"NA"),"NA")</f>
        <v>NA</v>
      </c>
      <c r="E92" s="138" t="str">
        <f>IF(VLOOKUP($A92,'Outbreak dataset'!$A:$Q,6)&gt;24*(5-1),IF(VLOOKUP($A92,'Outbreak dataset'!$A:$Q,6)&lt;24*(5),VLOOKUP($A92,'Outbreak dataset'!$A:$Q,14),"NA"),"NA")</f>
        <v>NA</v>
      </c>
    </row>
    <row r="93" spans="1:5">
      <c r="A93" s="138">
        <f>A92+1</f>
        <v>82</v>
      </c>
      <c r="B93" s="138" t="str">
        <f>IF(VLOOKUP($A93,'Outbreak dataset'!$A:$Q,6)&gt;24*(2-1),IF(VLOOKUP($A93,'Outbreak dataset'!$A:$Q,6)&lt;24*(2),VLOOKUP($A93,'Outbreak dataset'!$A:$Q,14),"NA"),"NA")</f>
        <v>NA</v>
      </c>
      <c r="C93" s="138" t="str">
        <f>IF(VLOOKUP($A93,'Outbreak dataset'!$A:$Q,6)&gt;24*(3-1),IF(VLOOKUP($A93,'Outbreak dataset'!$A:$Q,6)&lt;24*(3),VLOOKUP($A93,'Outbreak dataset'!$A:$Q,14),"NA"),"NA")</f>
        <v>NA</v>
      </c>
      <c r="D93" s="138" t="str">
        <f>IF(VLOOKUP($A93,'Outbreak dataset'!$A:$Q,6)&gt;24*(4-1),IF(VLOOKUP($A93,'Outbreak dataset'!$A:$Q,6)&lt;24*(4),VLOOKUP($A93,'Outbreak dataset'!$A:$Q,14),"NA"),"NA")</f>
        <v>NA</v>
      </c>
      <c r="E93" s="138" t="str">
        <f>IF(VLOOKUP($A93,'Outbreak dataset'!$A:$Q,6)&gt;24*(5-1),IF(VLOOKUP($A93,'Outbreak dataset'!$A:$Q,6)&lt;24*(5),VLOOKUP($A93,'Outbreak dataset'!$A:$Q,14),"NA"),"NA")</f>
        <v>NA</v>
      </c>
    </row>
    <row r="94" spans="1:5">
      <c r="A94" s="138">
        <f>A93+1</f>
        <v>83</v>
      </c>
      <c r="B94" s="138" t="str">
        <f>IF(VLOOKUP($A94,'Outbreak dataset'!$A:$Q,6)&gt;24*(2-1),IF(VLOOKUP($A94,'Outbreak dataset'!$A:$Q,6)&lt;24*(2),VLOOKUP($A94,'Outbreak dataset'!$A:$Q,14),"NA"),"NA")</f>
        <v>NA</v>
      </c>
      <c r="C94" s="138" t="str">
        <f>IF(VLOOKUP($A94,'Outbreak dataset'!$A:$Q,6)&gt;24*(3-1),IF(VLOOKUP($A94,'Outbreak dataset'!$A:$Q,6)&lt;24*(3),VLOOKUP($A94,'Outbreak dataset'!$A:$Q,14),"NA"),"NA")</f>
        <v>NA</v>
      </c>
      <c r="D94" s="138" t="str">
        <f>IF(VLOOKUP($A94,'Outbreak dataset'!$A:$Q,6)&gt;24*(4-1),IF(VLOOKUP($A94,'Outbreak dataset'!$A:$Q,6)&lt;24*(4),VLOOKUP($A94,'Outbreak dataset'!$A:$Q,14),"NA"),"NA")</f>
        <v>NA</v>
      </c>
      <c r="E94" s="138" t="str">
        <f>IF(VLOOKUP($A94,'Outbreak dataset'!$A:$Q,6)&gt;24*(5-1),IF(VLOOKUP($A94,'Outbreak dataset'!$A:$Q,6)&lt;24*(5),VLOOKUP($A94,'Outbreak dataset'!$A:$Q,14),"NA"),"NA")</f>
        <v>NA</v>
      </c>
    </row>
    <row r="95" spans="1:5">
      <c r="A95" s="138">
        <f>A94+1</f>
        <v>84</v>
      </c>
      <c r="B95" s="138" t="str">
        <f>IF(VLOOKUP($A95,'Outbreak dataset'!$A:$Q,6)&gt;24*(2-1),IF(VLOOKUP($A95,'Outbreak dataset'!$A:$Q,6)&lt;24*(2),VLOOKUP($A95,'Outbreak dataset'!$A:$Q,14),"NA"),"NA")</f>
        <v>NA</v>
      </c>
      <c r="C95" s="138" t="str">
        <f>IF(VLOOKUP($A95,'Outbreak dataset'!$A:$Q,6)&gt;24*(3-1),IF(VLOOKUP($A95,'Outbreak dataset'!$A:$Q,6)&lt;24*(3),VLOOKUP($A95,'Outbreak dataset'!$A:$Q,14),"NA"),"NA")</f>
        <v>NA</v>
      </c>
      <c r="D95" s="138" t="str">
        <f>IF(VLOOKUP($A95,'Outbreak dataset'!$A:$Q,6)&gt;24*(4-1),IF(VLOOKUP($A95,'Outbreak dataset'!$A:$Q,6)&lt;24*(4),VLOOKUP($A95,'Outbreak dataset'!$A:$Q,14),"NA"),"NA")</f>
        <v>NA</v>
      </c>
      <c r="E95" s="138" t="str">
        <f>IF(VLOOKUP($A95,'Outbreak dataset'!$A:$Q,6)&gt;24*(5-1),IF(VLOOKUP($A95,'Outbreak dataset'!$A:$Q,6)&lt;24*(5),VLOOKUP($A95,'Outbreak dataset'!$A:$Q,14),"NA"),"NA")</f>
        <v>NA</v>
      </c>
    </row>
    <row r="96" spans="1:5">
      <c r="A96" s="138"/>
      <c r="B96" s="138"/>
      <c r="C96" s="138"/>
      <c r="D96" s="138"/>
      <c r="E96" s="1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5" sqref="C5"/>
    </sheetView>
  </sheetViews>
  <sheetFormatPr defaultColWidth="8.875" defaultRowHeight="15.75"/>
  <cols>
    <col min="2" max="2" width="22.125" customWidth="1"/>
    <col min="3" max="3" width="13" customWidth="1"/>
    <col min="4" max="4" width="20" bestFit="1" customWidth="1"/>
  </cols>
  <sheetData>
    <row r="1" spans="2:4">
      <c r="B1" s="54"/>
      <c r="C1" s="58"/>
      <c r="D1" s="58"/>
    </row>
    <row r="2" spans="2:4">
      <c r="C2" s="54" t="s">
        <v>62</v>
      </c>
      <c r="D2" s="54" t="s">
        <v>76</v>
      </c>
    </row>
    <row r="3" spans="2:4">
      <c r="B3" s="54" t="s">
        <v>52</v>
      </c>
      <c r="C3" s="111">
        <f>COUNT('Outbreak dataset'!R:R)-COUNTIFS('Outbreak dataset'!B:B,"Seed")</f>
        <v>81</v>
      </c>
      <c r="D3" t="s">
        <v>51</v>
      </c>
    </row>
    <row r="4" spans="2:4">
      <c r="B4" s="54" t="s">
        <v>53</v>
      </c>
      <c r="C4" s="111">
        <f>SUMIFS('Outbreak dataset'!R:R,'Outbreak dataset'!B:B,"&lt;&gt;Seed")</f>
        <v>67</v>
      </c>
      <c r="D4" s="56">
        <f>C4/C3</f>
        <v>0.8271604938271605</v>
      </c>
    </row>
    <row r="5" spans="2:4">
      <c r="B5" s="54" t="s">
        <v>54</v>
      </c>
      <c r="C5" s="111">
        <f>SUMIFS('Outbreak dataset'!S:S,'Outbreak dataset'!B:B,"&lt;&gt;Seed")</f>
        <v>22</v>
      </c>
      <c r="D5" s="56">
        <f>C5/C3</f>
        <v>0.27160493827160492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J5" sqref="I5:J5"/>
    </sheetView>
  </sheetViews>
  <sheetFormatPr defaultColWidth="8.875" defaultRowHeight="15.75"/>
  <cols>
    <col min="2" max="2" width="8.125" bestFit="1" customWidth="1"/>
    <col min="3" max="3" width="11.5" customWidth="1"/>
    <col min="5" max="5" width="10.875" customWidth="1"/>
  </cols>
  <sheetData>
    <row r="2" spans="2:10">
      <c r="B2" s="54" t="s">
        <v>33</v>
      </c>
      <c r="C2" s="54" t="s">
        <v>34</v>
      </c>
      <c r="D2" s="54"/>
      <c r="E2" s="54" t="s">
        <v>35</v>
      </c>
      <c r="F2" s="54" t="s">
        <v>36</v>
      </c>
      <c r="I2" s="54" t="s">
        <v>39</v>
      </c>
      <c r="J2" s="56">
        <f>MAX('Outbreak dataset'!T:T)</f>
        <v>72.583333333333343</v>
      </c>
    </row>
    <row r="3" spans="2:10">
      <c r="B3">
        <v>0</v>
      </c>
      <c r="C3">
        <f>COUNTIF('Outbreak dataset'!T:T,"&lt;"&amp;B3)</f>
        <v>0</v>
      </c>
      <c r="I3" s="54" t="s">
        <v>40</v>
      </c>
      <c r="J3" s="56">
        <f>MIN('Outbreak dataset'!T:T)</f>
        <v>0.26666666666666572</v>
      </c>
    </row>
    <row r="4" spans="2:10">
      <c r="B4">
        <v>1</v>
      </c>
      <c r="C4">
        <f>COUNTIF('Outbreak dataset'!T:T,"&lt;"&amp;B4)</f>
        <v>11</v>
      </c>
      <c r="E4">
        <v>1</v>
      </c>
      <c r="F4">
        <f>C4-C3</f>
        <v>11</v>
      </c>
      <c r="I4" s="54" t="s">
        <v>41</v>
      </c>
      <c r="J4" s="56">
        <f>AVERAGE('Outbreak dataset'!T:T)</f>
        <v>16.293169398907104</v>
      </c>
    </row>
    <row r="5" spans="2:10">
      <c r="B5">
        <v>2</v>
      </c>
      <c r="C5">
        <f>COUNTIF('Outbreak dataset'!T:T,"&lt;"&amp;B5)</f>
        <v>16</v>
      </c>
      <c r="E5">
        <v>2</v>
      </c>
      <c r="F5">
        <f>C5-C4</f>
        <v>5</v>
      </c>
      <c r="I5" s="54"/>
      <c r="J5" s="56"/>
    </row>
    <row r="6" spans="2:10">
      <c r="B6">
        <v>3</v>
      </c>
      <c r="C6">
        <f>COUNTIF('Outbreak dataset'!T:T,"&lt;"&amp;B6)</f>
        <v>22</v>
      </c>
      <c r="E6">
        <v>3</v>
      </c>
      <c r="F6">
        <f t="shared" ref="F6:F23" si="0">C6-C5</f>
        <v>6</v>
      </c>
    </row>
    <row r="7" spans="2:10">
      <c r="B7">
        <v>4</v>
      </c>
      <c r="C7">
        <f>COUNTIF('Outbreak dataset'!T:T,"&lt;"&amp;B7)</f>
        <v>24</v>
      </c>
      <c r="E7">
        <v>4</v>
      </c>
      <c r="F7">
        <f t="shared" si="0"/>
        <v>2</v>
      </c>
    </row>
    <row r="8" spans="2:10">
      <c r="B8">
        <v>5</v>
      </c>
      <c r="C8">
        <f>COUNTIF('Outbreak dataset'!T:T,"&lt;"&amp;B8)</f>
        <v>29</v>
      </c>
      <c r="E8">
        <v>5</v>
      </c>
      <c r="F8">
        <f t="shared" si="0"/>
        <v>5</v>
      </c>
    </row>
    <row r="9" spans="2:10">
      <c r="B9">
        <v>10</v>
      </c>
      <c r="C9">
        <f>COUNTIF('Outbreak dataset'!T:T,"&lt;"&amp;B9)</f>
        <v>32</v>
      </c>
      <c r="E9">
        <v>10</v>
      </c>
      <c r="F9">
        <f t="shared" si="0"/>
        <v>3</v>
      </c>
    </row>
    <row r="10" spans="2:10">
      <c r="B10">
        <v>15</v>
      </c>
      <c r="C10">
        <f>COUNTIF('Outbreak dataset'!T:T,"&lt;"&amp;B10)</f>
        <v>32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dataset'!T:T,"&lt;"&amp;B11)</f>
        <v>40</v>
      </c>
      <c r="E11">
        <v>20</v>
      </c>
      <c r="F11">
        <f t="shared" si="0"/>
        <v>8</v>
      </c>
    </row>
    <row r="12" spans="2:10">
      <c r="B12">
        <v>25</v>
      </c>
      <c r="C12">
        <f>COUNTIF('Outbreak dataset'!T:T,"&lt;"&amp;B12)</f>
        <v>49</v>
      </c>
      <c r="E12">
        <v>25</v>
      </c>
      <c r="F12">
        <f t="shared" si="0"/>
        <v>9</v>
      </c>
    </row>
    <row r="13" spans="2:10">
      <c r="B13">
        <v>30</v>
      </c>
      <c r="C13">
        <f>COUNTIF('Outbreak dataset'!T:T,"&lt;"&amp;B13)</f>
        <v>51</v>
      </c>
      <c r="E13">
        <v>30</v>
      </c>
      <c r="F13">
        <f t="shared" si="0"/>
        <v>2</v>
      </c>
    </row>
    <row r="14" spans="2:10">
      <c r="B14">
        <v>35</v>
      </c>
      <c r="C14">
        <f>COUNTIF('Outbreak dataset'!T:T,"&lt;"&amp;B14)</f>
        <v>51</v>
      </c>
      <c r="E14">
        <v>35</v>
      </c>
      <c r="F14">
        <f t="shared" si="0"/>
        <v>0</v>
      </c>
    </row>
    <row r="15" spans="2:10">
      <c r="B15">
        <v>40</v>
      </c>
      <c r="C15">
        <f>COUNTIF('Outbreak dataset'!T:T,"&lt;"&amp;B15)</f>
        <v>51</v>
      </c>
      <c r="E15">
        <v>40</v>
      </c>
      <c r="F15">
        <f t="shared" si="0"/>
        <v>0</v>
      </c>
    </row>
    <row r="16" spans="2:10">
      <c r="B16">
        <v>45</v>
      </c>
      <c r="C16">
        <f>COUNTIF('Outbreak dataset'!T:T,"&lt;"&amp;B16)</f>
        <v>53</v>
      </c>
      <c r="E16">
        <v>45</v>
      </c>
      <c r="F16">
        <f>C16-C15</f>
        <v>2</v>
      </c>
    </row>
    <row r="17" spans="2:6">
      <c r="B17">
        <v>50</v>
      </c>
      <c r="C17">
        <f>COUNTIF('Outbreak dataset'!T:T,"&lt;"&amp;B17)</f>
        <v>57</v>
      </c>
      <c r="E17">
        <v>50</v>
      </c>
      <c r="F17">
        <f t="shared" si="0"/>
        <v>4</v>
      </c>
    </row>
    <row r="18" spans="2:6">
      <c r="B18">
        <v>55</v>
      </c>
      <c r="C18">
        <f>COUNTIF('Outbreak dataset'!T:T,"&lt;"&amp;B18)</f>
        <v>59</v>
      </c>
      <c r="E18">
        <v>55</v>
      </c>
      <c r="F18">
        <f t="shared" si="0"/>
        <v>2</v>
      </c>
    </row>
    <row r="19" spans="2:6">
      <c r="B19">
        <v>60</v>
      </c>
      <c r="C19">
        <f>COUNTIF('Outbreak dataset'!T:T,"&lt;"&amp;B19)</f>
        <v>59</v>
      </c>
      <c r="E19">
        <v>60</v>
      </c>
      <c r="F19">
        <f t="shared" si="0"/>
        <v>0</v>
      </c>
    </row>
    <row r="20" spans="2:6">
      <c r="B20">
        <v>65</v>
      </c>
      <c r="C20">
        <f>COUNTIF('Outbreak dataset'!T:T,"&lt;"&amp;B20)</f>
        <v>59</v>
      </c>
      <c r="E20">
        <v>65</v>
      </c>
      <c r="F20">
        <f t="shared" si="0"/>
        <v>0</v>
      </c>
    </row>
    <row r="21" spans="2:6">
      <c r="B21">
        <v>70</v>
      </c>
      <c r="C21">
        <f>COUNTIF('Outbreak dataset'!T:T,"&lt;"&amp;B21)</f>
        <v>60</v>
      </c>
      <c r="E21">
        <v>70</v>
      </c>
      <c r="F21">
        <f t="shared" si="0"/>
        <v>1</v>
      </c>
    </row>
    <row r="22" spans="2:6">
      <c r="B22">
        <v>75</v>
      </c>
      <c r="C22">
        <f>COUNTIF('Outbreak dataset'!T:T,"&lt;"&amp;B22)</f>
        <v>61</v>
      </c>
      <c r="E22">
        <v>75</v>
      </c>
      <c r="F22">
        <f t="shared" si="0"/>
        <v>1</v>
      </c>
    </row>
    <row r="23" spans="2:6">
      <c r="B23">
        <v>80</v>
      </c>
      <c r="C23">
        <f>COUNTIF('Outbreak dataset'!T:T,"&lt;"&amp;B23)</f>
        <v>61</v>
      </c>
      <c r="E23">
        <v>80</v>
      </c>
      <c r="F23">
        <f t="shared" si="0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/>
  </sheetViews>
  <sheetFormatPr defaultColWidth="8.875" defaultRowHeight="15.75"/>
  <cols>
    <col min="3" max="3" width="11.625" customWidth="1"/>
    <col min="5" max="5" width="11.625" customWidth="1"/>
  </cols>
  <sheetData>
    <row r="2" spans="2:10">
      <c r="B2" s="54" t="s">
        <v>33</v>
      </c>
      <c r="C2" s="54" t="s">
        <v>34</v>
      </c>
      <c r="D2" s="54"/>
      <c r="E2" s="54" t="s">
        <v>35</v>
      </c>
      <c r="F2" s="54" t="s">
        <v>36</v>
      </c>
      <c r="I2" s="54" t="s">
        <v>39</v>
      </c>
      <c r="J2" s="56">
        <f>MAX('Outbreak dataset'!U:U)</f>
        <v>31.916666666666664</v>
      </c>
    </row>
    <row r="3" spans="2:10">
      <c r="B3">
        <v>0</v>
      </c>
      <c r="C3">
        <f>COUNTIF('Outbreak dataset'!U:U,"&lt;"&amp;B3)</f>
        <v>0</v>
      </c>
      <c r="I3" s="54" t="s">
        <v>40</v>
      </c>
      <c r="J3" s="56">
        <f>MIN('Outbreak dataset'!U:U)</f>
        <v>0</v>
      </c>
    </row>
    <row r="4" spans="2:10">
      <c r="B4">
        <v>1</v>
      </c>
      <c r="C4">
        <f>COUNTIF('Outbreak dataset'!U:U,"&lt;"&amp;B4)</f>
        <v>7</v>
      </c>
      <c r="E4">
        <v>1</v>
      </c>
      <c r="F4">
        <f>C4-C3</f>
        <v>7</v>
      </c>
      <c r="I4" s="54" t="s">
        <v>41</v>
      </c>
      <c r="J4" s="56">
        <f>AVERAGE('Outbreak dataset'!U:U)</f>
        <v>5.9499999999999993</v>
      </c>
    </row>
    <row r="5" spans="2:10">
      <c r="B5">
        <v>2</v>
      </c>
      <c r="C5">
        <f>COUNTIF('Outbreak dataset'!U:U,"&lt;"&amp;B5)</f>
        <v>9</v>
      </c>
      <c r="E5">
        <v>2</v>
      </c>
      <c r="F5">
        <f>C5-C4</f>
        <v>2</v>
      </c>
    </row>
    <row r="6" spans="2:10">
      <c r="B6">
        <v>3</v>
      </c>
      <c r="C6">
        <f>COUNTIF('Outbreak dataset'!U:U,"&lt;"&amp;B6)</f>
        <v>13</v>
      </c>
      <c r="E6">
        <v>3</v>
      </c>
      <c r="F6">
        <f t="shared" ref="F6:F13" si="0">C6-C5</f>
        <v>4</v>
      </c>
    </row>
    <row r="7" spans="2:10">
      <c r="B7">
        <v>4</v>
      </c>
      <c r="C7">
        <f>COUNTIF('Outbreak dataset'!U:U,"&lt;"&amp;B7)</f>
        <v>14</v>
      </c>
      <c r="E7">
        <v>4</v>
      </c>
      <c r="F7">
        <f t="shared" si="0"/>
        <v>1</v>
      </c>
    </row>
    <row r="8" spans="2:10">
      <c r="B8">
        <v>5</v>
      </c>
      <c r="C8">
        <f>COUNTIF('Outbreak dataset'!U:U,"&lt;"&amp;B8)</f>
        <v>16</v>
      </c>
      <c r="E8">
        <v>5</v>
      </c>
      <c r="F8">
        <f t="shared" si="0"/>
        <v>2</v>
      </c>
    </row>
    <row r="9" spans="2:10">
      <c r="B9">
        <v>10</v>
      </c>
      <c r="C9">
        <f>COUNTIF('Outbreak dataset'!U:U,"&lt;"&amp;B9)</f>
        <v>19</v>
      </c>
      <c r="E9">
        <v>10</v>
      </c>
      <c r="F9">
        <f t="shared" si="0"/>
        <v>3</v>
      </c>
    </row>
    <row r="10" spans="2:10">
      <c r="B10">
        <v>15</v>
      </c>
      <c r="C10">
        <f>COUNTIF('Outbreak dataset'!U:U,"&lt;"&amp;B10)</f>
        <v>19</v>
      </c>
      <c r="E10">
        <v>15</v>
      </c>
      <c r="F10">
        <f t="shared" si="0"/>
        <v>0</v>
      </c>
    </row>
    <row r="11" spans="2:10">
      <c r="B11">
        <v>20</v>
      </c>
      <c r="C11">
        <f>COUNTIF('Outbreak dataset'!U:U,"&lt;"&amp;B11)</f>
        <v>19</v>
      </c>
      <c r="E11">
        <v>20</v>
      </c>
      <c r="F11">
        <f t="shared" si="0"/>
        <v>0</v>
      </c>
    </row>
    <row r="12" spans="2:10">
      <c r="B12">
        <v>25</v>
      </c>
      <c r="C12">
        <f>COUNTIF('Outbreak dataset'!U:U,"&lt;"&amp;B12)</f>
        <v>20</v>
      </c>
      <c r="E12">
        <v>25</v>
      </c>
      <c r="F12">
        <f t="shared" si="0"/>
        <v>1</v>
      </c>
    </row>
    <row r="13" spans="2:10">
      <c r="B13">
        <v>30</v>
      </c>
      <c r="C13">
        <f>COUNTIF('Outbreak dataset'!U:U,"&lt;"&amp;B13)</f>
        <v>21</v>
      </c>
      <c r="E13">
        <v>30</v>
      </c>
      <c r="F13">
        <f t="shared" si="0"/>
        <v>1</v>
      </c>
    </row>
    <row r="14" spans="2:10">
      <c r="B14">
        <v>35</v>
      </c>
      <c r="C14">
        <f>COUNTIF('Outbreak dataset'!U:U,"&lt;"&amp;B14)</f>
        <v>22</v>
      </c>
      <c r="E14">
        <v>35</v>
      </c>
      <c r="F14">
        <f>C14-C13</f>
        <v>1</v>
      </c>
    </row>
    <row r="16" spans="2:10">
      <c r="E16" s="57"/>
    </row>
    <row r="17" spans="3:5">
      <c r="E17" s="57"/>
    </row>
    <row r="21" spans="3:5">
      <c r="C21" s="56"/>
    </row>
    <row r="29" spans="3:5">
      <c r="C29" s="5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/>
  </sheetViews>
  <sheetFormatPr defaultColWidth="8.875" defaultRowHeight="15.75"/>
  <cols>
    <col min="3" max="3" width="10.875" customWidth="1"/>
    <col min="5" max="5" width="10.625" customWidth="1"/>
  </cols>
  <sheetData>
    <row r="2" spans="2:10">
      <c r="B2" s="54" t="s">
        <v>33</v>
      </c>
      <c r="C2" s="54" t="s">
        <v>34</v>
      </c>
      <c r="D2" s="54"/>
      <c r="E2" s="54" t="s">
        <v>35</v>
      </c>
      <c r="F2" s="54" t="s">
        <v>36</v>
      </c>
      <c r="I2" s="54" t="s">
        <v>39</v>
      </c>
      <c r="J2" s="56">
        <f>MAX('Outbreak dataset'!V:V)</f>
        <v>79.183333333333337</v>
      </c>
    </row>
    <row r="3" spans="2:10">
      <c r="B3">
        <v>0</v>
      </c>
      <c r="C3">
        <f>COUNTIF('Outbreak dataset'!V:V,"&lt;"&amp;B3)</f>
        <v>0</v>
      </c>
      <c r="I3" s="54" t="s">
        <v>40</v>
      </c>
      <c r="J3" s="56">
        <f>MIN('Outbreak dataset'!V:V)</f>
        <v>0</v>
      </c>
    </row>
    <row r="4" spans="2:10">
      <c r="B4">
        <v>1</v>
      </c>
      <c r="C4">
        <f>COUNTIF('Outbreak dataset'!V:V,"&lt;"&amp;B4)</f>
        <v>37</v>
      </c>
      <c r="E4">
        <v>1</v>
      </c>
      <c r="F4">
        <f>C4-C3</f>
        <v>37</v>
      </c>
      <c r="I4" s="54" t="s">
        <v>41</v>
      </c>
      <c r="J4" s="56">
        <f>AVERAGE('Outbreak dataset'!V:V)</f>
        <v>9.1102380952380937</v>
      </c>
    </row>
    <row r="5" spans="2:10">
      <c r="B5">
        <v>2</v>
      </c>
      <c r="C5">
        <f>COUNTIF('Outbreak dataset'!V:V,"&lt;"&amp;B5)</f>
        <v>43</v>
      </c>
      <c r="E5">
        <v>2</v>
      </c>
      <c r="F5">
        <f>C5-C4</f>
        <v>6</v>
      </c>
    </row>
    <row r="6" spans="2:10">
      <c r="B6">
        <v>3</v>
      </c>
      <c r="C6">
        <f>COUNTIF('Outbreak dataset'!V:V,"&lt;"&amp;B6)</f>
        <v>45</v>
      </c>
      <c r="E6">
        <v>3</v>
      </c>
      <c r="F6">
        <f t="shared" ref="F6:F14" si="0">C6-C5</f>
        <v>2</v>
      </c>
    </row>
    <row r="7" spans="2:10">
      <c r="B7">
        <v>4</v>
      </c>
      <c r="C7">
        <f>COUNTIF('Outbreak dataset'!V:V,"&lt;"&amp;B7)</f>
        <v>46</v>
      </c>
      <c r="E7">
        <v>4</v>
      </c>
      <c r="F7">
        <f t="shared" si="0"/>
        <v>1</v>
      </c>
    </row>
    <row r="8" spans="2:10">
      <c r="B8">
        <v>5</v>
      </c>
      <c r="C8">
        <f>COUNTIF('Outbreak dataset'!V:V,"&lt;"&amp;B8)</f>
        <v>47</v>
      </c>
      <c r="E8">
        <v>5</v>
      </c>
      <c r="F8">
        <f t="shared" si="0"/>
        <v>1</v>
      </c>
    </row>
    <row r="9" spans="2:10">
      <c r="B9">
        <v>10</v>
      </c>
      <c r="C9">
        <f>COUNTIF('Outbreak dataset'!V:V,"&lt;"&amp;B9)</f>
        <v>51</v>
      </c>
      <c r="E9">
        <v>10</v>
      </c>
      <c r="F9">
        <f t="shared" si="0"/>
        <v>4</v>
      </c>
    </row>
    <row r="10" spans="2:10">
      <c r="B10">
        <v>20</v>
      </c>
      <c r="C10">
        <f>COUNTIF('Outbreak dataset'!V:V,"&lt;"&amp;B10)</f>
        <v>56</v>
      </c>
      <c r="E10">
        <v>20</v>
      </c>
      <c r="F10">
        <f t="shared" si="0"/>
        <v>5</v>
      </c>
    </row>
    <row r="11" spans="2:10">
      <c r="B11">
        <v>40</v>
      </c>
      <c r="C11">
        <f>COUNTIF('Outbreak dataset'!V:V,"&lt;"&amp;B11)</f>
        <v>66</v>
      </c>
      <c r="E11">
        <v>40</v>
      </c>
      <c r="F11">
        <f t="shared" si="0"/>
        <v>10</v>
      </c>
    </row>
    <row r="12" spans="2:10">
      <c r="B12">
        <v>60</v>
      </c>
      <c r="C12">
        <f>COUNTIF('Outbreak dataset'!V:V,"&lt;"&amp;B12)</f>
        <v>67</v>
      </c>
      <c r="E12">
        <v>60</v>
      </c>
      <c r="F12">
        <f t="shared" si="0"/>
        <v>1</v>
      </c>
    </row>
    <row r="13" spans="2:10">
      <c r="B13">
        <v>80</v>
      </c>
      <c r="C13">
        <f>COUNTIF('Outbreak dataset'!V:V,"&lt;"&amp;B13)</f>
        <v>70</v>
      </c>
      <c r="E13">
        <v>80</v>
      </c>
      <c r="F13">
        <f t="shared" si="0"/>
        <v>3</v>
      </c>
    </row>
    <row r="14" spans="2:10">
      <c r="B14">
        <v>100</v>
      </c>
      <c r="C14">
        <f>COUNTIF('Outbreak dataset'!V:V,"&lt;"&amp;B14)</f>
        <v>70</v>
      </c>
      <c r="E14">
        <v>100</v>
      </c>
      <c r="F14">
        <f t="shared" si="0"/>
        <v>0</v>
      </c>
    </row>
    <row r="15" spans="2:10">
      <c r="B15">
        <v>120</v>
      </c>
      <c r="C15">
        <f>COUNTIF('Outbreak dataset'!V:V,"&lt;"&amp;B15)</f>
        <v>70</v>
      </c>
      <c r="E15">
        <v>120</v>
      </c>
      <c r="F15">
        <f>C15-C14</f>
        <v>0</v>
      </c>
    </row>
    <row r="16" spans="2:10">
      <c r="E16" s="5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6"/>
  <sheetViews>
    <sheetView workbookViewId="0">
      <selection activeCell="F23" sqref="F23"/>
    </sheetView>
  </sheetViews>
  <sheetFormatPr defaultColWidth="8.875" defaultRowHeight="15.75"/>
  <cols>
    <col min="1" max="1" width="8.875" style="56"/>
    <col min="5" max="5" width="10.375" customWidth="1"/>
  </cols>
  <sheetData>
    <row r="2" spans="2:10">
      <c r="B2" s="54" t="s">
        <v>33</v>
      </c>
      <c r="C2" s="54" t="s">
        <v>34</v>
      </c>
      <c r="D2" s="54"/>
      <c r="E2" s="54" t="s">
        <v>35</v>
      </c>
      <c r="F2" s="54" t="s">
        <v>36</v>
      </c>
      <c r="I2" s="54" t="s">
        <v>39</v>
      </c>
      <c r="J2" s="56">
        <f>MAX('Outbreak dataset'!X:X)</f>
        <v>76.166666666666657</v>
      </c>
    </row>
    <row r="3" spans="2:10">
      <c r="B3">
        <v>0</v>
      </c>
      <c r="C3">
        <f>COUNTIF('Outbreak dataset'!X:X,"&lt;"&amp;B3)</f>
        <v>0</v>
      </c>
      <c r="I3" s="54" t="s">
        <v>40</v>
      </c>
      <c r="J3" s="56">
        <f>MIN('Outbreak dataset'!X:X)</f>
        <v>0.26666666666666572</v>
      </c>
    </row>
    <row r="4" spans="2:10">
      <c r="B4">
        <v>1</v>
      </c>
      <c r="C4">
        <f>COUNTIF('Outbreak dataset'!X:X,"&lt;"&amp;B4)</f>
        <v>14</v>
      </c>
      <c r="E4">
        <v>1</v>
      </c>
      <c r="F4">
        <f>C4-C3</f>
        <v>14</v>
      </c>
      <c r="I4" s="54" t="s">
        <v>41</v>
      </c>
      <c r="J4" s="56">
        <f>AVERAGE('Outbreak dataset'!X:X)</f>
        <v>19.497900262467198</v>
      </c>
    </row>
    <row r="5" spans="2:10">
      <c r="B5">
        <v>2</v>
      </c>
      <c r="C5">
        <f>COUNTIF('Outbreak dataset'!X:X,"&lt;"&amp;B5)</f>
        <v>23</v>
      </c>
      <c r="E5">
        <v>2</v>
      </c>
      <c r="F5">
        <f>C5-C4</f>
        <v>9</v>
      </c>
      <c r="I5" s="54"/>
      <c r="J5" s="56"/>
    </row>
    <row r="6" spans="2:10">
      <c r="B6">
        <v>3</v>
      </c>
      <c r="C6">
        <f>COUNTIF('Outbreak dataset'!X:X,"&lt;"&amp;B6)</f>
        <v>35</v>
      </c>
      <c r="E6">
        <v>3</v>
      </c>
      <c r="F6">
        <f t="shared" ref="F6:F16" si="0">C6-C5</f>
        <v>12</v>
      </c>
    </row>
    <row r="7" spans="2:10">
      <c r="B7">
        <v>4</v>
      </c>
      <c r="C7">
        <f>COUNTIF('Outbreak dataset'!X:X,"&lt;"&amp;B7)</f>
        <v>39</v>
      </c>
      <c r="E7">
        <v>4</v>
      </c>
      <c r="F7">
        <f t="shared" si="0"/>
        <v>4</v>
      </c>
    </row>
    <row r="8" spans="2:10">
      <c r="B8">
        <v>5</v>
      </c>
      <c r="C8">
        <f>COUNTIF('Outbreak dataset'!X:X,"&lt;"&amp;B8)</f>
        <v>50</v>
      </c>
      <c r="E8">
        <v>5</v>
      </c>
      <c r="F8">
        <f t="shared" si="0"/>
        <v>11</v>
      </c>
    </row>
    <row r="9" spans="2:10">
      <c r="B9">
        <v>10</v>
      </c>
      <c r="C9">
        <f>COUNTIF('Outbreak dataset'!X:X,"&lt;"&amp;B9)</f>
        <v>54</v>
      </c>
      <c r="E9">
        <v>10</v>
      </c>
      <c r="F9">
        <f t="shared" si="0"/>
        <v>4</v>
      </c>
    </row>
    <row r="10" spans="2:10">
      <c r="B10">
        <v>20</v>
      </c>
      <c r="C10">
        <f>COUNTIF('Outbreak dataset'!X:X,"&lt;"&amp;B10)</f>
        <v>71</v>
      </c>
      <c r="E10">
        <v>20</v>
      </c>
      <c r="F10">
        <f t="shared" si="0"/>
        <v>17</v>
      </c>
    </row>
    <row r="11" spans="2:10">
      <c r="B11">
        <v>30</v>
      </c>
      <c r="C11">
        <f>COUNTIF('Outbreak dataset'!X:X,"&lt;"&amp;B11)</f>
        <v>101</v>
      </c>
      <c r="E11">
        <v>30</v>
      </c>
      <c r="F11">
        <f t="shared" si="0"/>
        <v>30</v>
      </c>
    </row>
    <row r="12" spans="2:10">
      <c r="B12">
        <v>40</v>
      </c>
      <c r="C12">
        <f>COUNTIF('Outbreak dataset'!X:X,"&lt;"&amp;B12)</f>
        <v>102</v>
      </c>
      <c r="E12">
        <v>40</v>
      </c>
      <c r="F12">
        <f t="shared" si="0"/>
        <v>1</v>
      </c>
    </row>
    <row r="13" spans="2:10">
      <c r="B13">
        <v>50</v>
      </c>
      <c r="C13">
        <f>COUNTIF('Outbreak dataset'!X:X,"&lt;"&amp;B13)</f>
        <v>118</v>
      </c>
      <c r="E13">
        <v>50</v>
      </c>
      <c r="F13">
        <f t="shared" si="0"/>
        <v>16</v>
      </c>
    </row>
    <row r="14" spans="2:10">
      <c r="B14">
        <v>60</v>
      </c>
      <c r="C14">
        <f>COUNTIF('Outbreak dataset'!X:X,"&lt;"&amp;B14)</f>
        <v>121</v>
      </c>
      <c r="E14">
        <v>60</v>
      </c>
      <c r="F14">
        <f t="shared" si="0"/>
        <v>3</v>
      </c>
    </row>
    <row r="15" spans="2:10">
      <c r="B15">
        <v>70</v>
      </c>
      <c r="C15">
        <f>COUNTIF('Outbreak dataset'!X:X,"&lt;"&amp;B15)</f>
        <v>125</v>
      </c>
      <c r="E15">
        <v>70</v>
      </c>
      <c r="F15">
        <f t="shared" si="0"/>
        <v>4</v>
      </c>
    </row>
    <row r="16" spans="2:10">
      <c r="B16">
        <v>80</v>
      </c>
      <c r="C16">
        <f>COUNTIF('Outbreak dataset'!X:X,"&lt;"&amp;B16)</f>
        <v>127</v>
      </c>
      <c r="E16">
        <v>80</v>
      </c>
      <c r="F16">
        <f t="shared" si="0"/>
        <v>2</v>
      </c>
    </row>
    <row r="17" spans="2:5">
      <c r="E17" s="57"/>
    </row>
    <row r="20" spans="2:5">
      <c r="B20" s="56"/>
    </row>
    <row r="130" spans="1:1">
      <c r="A130" s="61"/>
    </row>
    <row r="131" spans="1:1">
      <c r="A131" s="61"/>
    </row>
    <row r="132" spans="1:1">
      <c r="A132" s="61"/>
    </row>
    <row r="133" spans="1:1">
      <c r="A133" s="61"/>
    </row>
    <row r="134" spans="1:1">
      <c r="A134" s="61"/>
    </row>
    <row r="135" spans="1:1">
      <c r="A135" s="61"/>
    </row>
    <row r="136" spans="1:1">
      <c r="A136" s="61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N5" sqref="N5"/>
    </sheetView>
  </sheetViews>
  <sheetFormatPr defaultColWidth="8.875" defaultRowHeight="15.75"/>
  <cols>
    <col min="1" max="1" width="14.125" customWidth="1"/>
    <col min="2" max="2" width="26.125" customWidth="1"/>
    <col min="3" max="5" width="9" customWidth="1"/>
  </cols>
  <sheetData>
    <row r="1" spans="1:10">
      <c r="A1" s="106"/>
      <c r="B1" s="108"/>
      <c r="C1" s="106"/>
      <c r="D1" s="106"/>
      <c r="E1" s="106"/>
      <c r="F1" s="106"/>
      <c r="G1" s="106"/>
      <c r="H1" s="106"/>
      <c r="I1" s="106"/>
      <c r="J1" s="106"/>
    </row>
    <row r="2" spans="1:10">
      <c r="A2" s="108" t="s">
        <v>42</v>
      </c>
      <c r="B2" s="121" t="s">
        <v>30</v>
      </c>
      <c r="C2" s="122" t="s">
        <v>18</v>
      </c>
      <c r="D2" s="122" t="s">
        <v>19</v>
      </c>
      <c r="E2" s="122" t="s">
        <v>20</v>
      </c>
      <c r="F2" s="123" t="s">
        <v>63</v>
      </c>
      <c r="G2" s="123" t="s">
        <v>21</v>
      </c>
      <c r="H2" s="124"/>
      <c r="I2" s="106"/>
      <c r="J2" s="106"/>
    </row>
    <row r="3" spans="1:10">
      <c r="A3" s="106"/>
      <c r="B3" s="125">
        <f>SUM(C3:G3)</f>
        <v>130</v>
      </c>
      <c r="C3" s="125">
        <f>COUNTIF('Outbreak dataset'!$D:$D,"17/10/2016")</f>
        <v>27</v>
      </c>
      <c r="D3" s="125">
        <f>COUNTIF('Outbreak dataset'!$D:$D,"18/10/2016")</f>
        <v>47</v>
      </c>
      <c r="E3" s="125">
        <f>COUNTIF('Outbreak dataset'!$D:$D,"19/10/2016")</f>
        <v>12</v>
      </c>
      <c r="F3" s="125">
        <f>COUNTIF('Outbreak dataset'!$D:$D,"20/10/2016")</f>
        <v>26</v>
      </c>
      <c r="G3" s="125">
        <f>COUNTIF('Outbreak dataset'!$D:$D,"21/10/2016")</f>
        <v>18</v>
      </c>
      <c r="H3" s="124"/>
      <c r="I3" s="106"/>
      <c r="J3" s="106"/>
    </row>
    <row r="4" spans="1:10">
      <c r="A4" s="106"/>
      <c r="B4" s="124"/>
      <c r="C4" s="125"/>
      <c r="D4" s="125"/>
      <c r="E4" s="125"/>
      <c r="F4" s="126"/>
      <c r="G4" s="126"/>
      <c r="H4" s="124"/>
      <c r="I4" s="106"/>
      <c r="J4" s="106"/>
    </row>
    <row r="5" spans="1:10">
      <c r="A5" s="106"/>
      <c r="B5" s="127" t="s">
        <v>31</v>
      </c>
      <c r="C5" s="122" t="s">
        <v>18</v>
      </c>
      <c r="D5" s="122" t="s">
        <v>19</v>
      </c>
      <c r="E5" s="122" t="s">
        <v>20</v>
      </c>
      <c r="F5" s="123" t="s">
        <v>63</v>
      </c>
      <c r="G5" s="123" t="s">
        <v>21</v>
      </c>
      <c r="H5" s="124"/>
      <c r="I5" s="106"/>
      <c r="J5" s="106"/>
    </row>
    <row r="6" spans="1:10">
      <c r="A6" s="106"/>
      <c r="B6" s="125">
        <f>SUM(C6:G6)</f>
        <v>70</v>
      </c>
      <c r="C6" s="125">
        <f>COUNTIFS('Outbreak dataset'!$F:$F,"&gt;"&amp;24*0,'Outbreak dataset'!$F:$F,"&lt;"&amp;24*1,'Outbreak dataset'!$C:$C,"FALSE")</f>
        <v>26</v>
      </c>
      <c r="D6" s="125">
        <f>COUNTIFS('Outbreak dataset'!$F:$F,"&gt;"&amp;24*1,'Outbreak dataset'!$F:$F,"&lt;"&amp;24*2,'Outbreak dataset'!$C:$C,"FALSE")</f>
        <v>29</v>
      </c>
      <c r="E6" s="125">
        <f>COUNTIFS('Outbreak dataset'!$F:$F,"&gt;"&amp;24*2,'Outbreak dataset'!$F:$F,"&lt;"&amp;24*3,'Outbreak dataset'!$C:$C,"FALSE")</f>
        <v>4</v>
      </c>
      <c r="F6" s="125">
        <f>COUNTIFS('Outbreak dataset'!$F:$F,"&gt;"&amp;24*3,'Outbreak dataset'!$F:$F,"&lt;"&amp;24*4,'Outbreak dataset'!$C:$C,"FALSE")</f>
        <v>8</v>
      </c>
      <c r="G6" s="125">
        <f>COUNTIFS('Outbreak dataset'!$F:$F,"&gt;"&amp;24*4,'Outbreak dataset'!$F:$F,"&lt;"&amp;24*5,'Outbreak dataset'!$C:$C,"FALSE")</f>
        <v>3</v>
      </c>
      <c r="H6" s="124"/>
      <c r="I6" s="106"/>
      <c r="J6" s="106"/>
    </row>
    <row r="7" spans="1:10">
      <c r="A7" s="106"/>
      <c r="B7" s="124"/>
      <c r="C7" s="125"/>
      <c r="D7" s="125"/>
      <c r="E7" s="125"/>
      <c r="F7" s="126"/>
      <c r="G7" s="126"/>
      <c r="H7" s="124"/>
      <c r="I7" s="106"/>
      <c r="J7" s="106"/>
    </row>
    <row r="8" spans="1:10">
      <c r="A8" s="108" t="s">
        <v>43</v>
      </c>
      <c r="B8" s="127" t="s">
        <v>32</v>
      </c>
      <c r="C8" s="122" t="s">
        <v>18</v>
      </c>
      <c r="D8" s="122" t="s">
        <v>19</v>
      </c>
      <c r="E8" s="122" t="s">
        <v>20</v>
      </c>
      <c r="F8" s="123" t="s">
        <v>63</v>
      </c>
      <c r="G8" s="123" t="s">
        <v>21</v>
      </c>
      <c r="H8" s="124"/>
      <c r="I8" s="106"/>
      <c r="J8" s="106"/>
    </row>
    <row r="9" spans="1:10">
      <c r="A9" s="106"/>
      <c r="B9" s="128">
        <f t="shared" ref="B9:G9" si="0">B6/B3</f>
        <v>0.53846153846153844</v>
      </c>
      <c r="C9" s="128">
        <f t="shared" si="0"/>
        <v>0.96296296296296291</v>
      </c>
      <c r="D9" s="128">
        <f t="shared" si="0"/>
        <v>0.61702127659574468</v>
      </c>
      <c r="E9" s="128">
        <f t="shared" si="0"/>
        <v>0.33333333333333331</v>
      </c>
      <c r="F9" s="128">
        <f t="shared" si="0"/>
        <v>0.30769230769230771</v>
      </c>
      <c r="G9" s="128">
        <f t="shared" si="0"/>
        <v>0.16666666666666666</v>
      </c>
      <c r="H9" s="124"/>
      <c r="I9" s="106"/>
      <c r="J9" s="106"/>
    </row>
    <row r="10" spans="1:10">
      <c r="A10" s="106"/>
      <c r="B10" s="108"/>
      <c r="C10" s="106"/>
      <c r="D10" s="106"/>
      <c r="E10" s="106"/>
      <c r="F10" s="106"/>
      <c r="G10" s="106"/>
      <c r="H10" s="106"/>
      <c r="I10" s="106"/>
      <c r="J10" s="106"/>
    </row>
    <row r="11" spans="1:10">
      <c r="A11" s="108" t="s">
        <v>44</v>
      </c>
      <c r="B11" s="108" t="s">
        <v>45</v>
      </c>
      <c r="C11" s="106"/>
      <c r="D11" s="106"/>
      <c r="E11" s="106"/>
      <c r="F11" s="106"/>
      <c r="G11" s="106"/>
      <c r="H11" s="106"/>
      <c r="I11" s="106"/>
      <c r="J11" s="106"/>
    </row>
    <row r="12" spans="1:10">
      <c r="A12" s="106"/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>
      <c r="A13" s="54" t="s">
        <v>50</v>
      </c>
      <c r="B13" s="54" t="s">
        <v>48</v>
      </c>
      <c r="C13" s="56">
        <f>AVERAGE('Outbreak dataset'!Y:Y)</f>
        <v>0.8571428571428571</v>
      </c>
      <c r="D13" s="106"/>
      <c r="E13" s="106"/>
      <c r="F13" s="106"/>
      <c r="G13" s="106"/>
      <c r="H13" s="106"/>
      <c r="I13" s="106"/>
      <c r="J13" s="106"/>
    </row>
    <row r="14" spans="1:10">
      <c r="A14" s="54"/>
      <c r="C14" s="56"/>
      <c r="D14" s="106"/>
      <c r="E14" s="106"/>
      <c r="F14" s="106"/>
      <c r="G14" s="106"/>
      <c r="H14" s="106"/>
      <c r="I14" s="106"/>
      <c r="J14" s="106"/>
    </row>
    <row r="15" spans="1:10">
      <c r="A15" s="108" t="s">
        <v>46</v>
      </c>
      <c r="B15" s="108" t="s">
        <v>47</v>
      </c>
      <c r="C15" s="61">
        <f>1-(1/C16)</f>
        <v>0.44444444444444442</v>
      </c>
      <c r="D15" s="106"/>
      <c r="E15" s="106"/>
      <c r="F15" s="106"/>
      <c r="G15" s="106"/>
      <c r="H15" s="106"/>
      <c r="I15" s="106"/>
      <c r="J15" s="106"/>
    </row>
    <row r="16" spans="1:10" ht="18.75">
      <c r="A16" s="106"/>
      <c r="B16" s="108" t="s">
        <v>75</v>
      </c>
      <c r="C16" s="106">
        <v>1.8</v>
      </c>
      <c r="D16" s="106"/>
      <c r="E16" s="106"/>
      <c r="F16" s="106"/>
      <c r="G16" s="106"/>
      <c r="H16" s="106"/>
      <c r="I16" s="106"/>
      <c r="J16" s="106"/>
    </row>
    <row r="17" spans="1:10">
      <c r="A17" s="106"/>
      <c r="B17" s="106"/>
      <c r="C17" s="106"/>
      <c r="D17" s="106"/>
      <c r="E17" s="106"/>
      <c r="F17" s="106"/>
      <c r="G17" s="106"/>
      <c r="H17" s="106"/>
      <c r="I17" s="106"/>
      <c r="J17" s="106"/>
    </row>
    <row r="18" spans="1:10">
      <c r="A18" s="108" t="s">
        <v>71</v>
      </c>
      <c r="B18" s="54" t="s">
        <v>49</v>
      </c>
      <c r="C18" s="61">
        <f>AVERAGE('Outbreak dataset'!Z:Z)</f>
        <v>0.77165354330708658</v>
      </c>
      <c r="D18" s="106"/>
      <c r="E18" s="106"/>
      <c r="F18" s="106"/>
      <c r="G18" s="106"/>
      <c r="H18" s="106"/>
      <c r="I18" s="106"/>
      <c r="J18" s="106"/>
    </row>
    <row r="19" spans="1:10">
      <c r="A19" s="106"/>
      <c r="B19" s="106"/>
      <c r="C19" s="106"/>
      <c r="D19" s="106"/>
      <c r="E19" s="106"/>
      <c r="F19" s="106"/>
      <c r="G19" s="106"/>
      <c r="H19" s="106"/>
      <c r="I19" s="106"/>
      <c r="J19" s="106"/>
    </row>
    <row r="20" spans="1:10">
      <c r="A20" s="106"/>
      <c r="B20" s="106"/>
      <c r="C20" s="106"/>
      <c r="D20" s="106"/>
      <c r="E20" s="106"/>
      <c r="F20" s="106"/>
      <c r="G20" s="106"/>
      <c r="H20" s="106"/>
      <c r="I20" s="106"/>
      <c r="J20" s="106"/>
    </row>
    <row r="21" spans="1:10">
      <c r="A21" s="106"/>
      <c r="B21" s="106"/>
      <c r="C21" s="1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Outbreak dataset</vt:lpstr>
      <vt:lpstr>Q1 Outbreak time series</vt:lpstr>
      <vt:lpstr>Q2 &amp; Q3 Reproductive numbers</vt:lpstr>
      <vt:lpstr>Q4 Cumulative attack rate</vt:lpstr>
      <vt:lpstr>Q5 &amp; Q6 Latent Period </vt:lpstr>
      <vt:lpstr>Q7 &amp; Q8 Incubation Period</vt:lpstr>
      <vt:lpstr>Q9 &amp; Q10 Infectious Period </vt:lpstr>
      <vt:lpstr>Q11 &amp; Q12 Generation time </vt:lpstr>
      <vt:lpstr>Q13 -Q19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</dc:creator>
  <cp:lastModifiedBy>Oliver Watson</cp:lastModifiedBy>
  <dcterms:created xsi:type="dcterms:W3CDTF">2014-10-15T09:21:23Z</dcterms:created>
  <dcterms:modified xsi:type="dcterms:W3CDTF">2017-04-17T22:08:29Z</dcterms:modified>
</cp:coreProperties>
</file>