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064738AE-D852-42B0-8170-9B75A8091C5E}" xr6:coauthVersionLast="47" xr6:coauthVersionMax="47" xr10:uidLastSave="{00000000-0000-0000-0000-000000000000}"/>
  <bookViews>
    <workbookView xWindow="-120" yWindow="-120" windowWidth="29040" windowHeight="15840" activeTab="3" xr2:uid="{EABCEDBB-CA83-4D92-99BF-50E7F2A0A0B2}"/>
  </bookViews>
  <sheets>
    <sheet name="Welcome Page" sheetId="4" r:id="rId1"/>
    <sheet name="User Input" sheetId="1" r:id="rId2"/>
    <sheet name="Pillar Scores" sheetId="2" r:id="rId3"/>
    <sheet name="Wellness Summar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" l="1"/>
  <c r="C20" i="3" s="1"/>
  <c r="C7" i="2"/>
  <c r="C19" i="3" s="1"/>
  <c r="B7" i="2"/>
  <c r="H7" i="2" s="1"/>
  <c r="B6" i="2"/>
  <c r="J6" i="2" s="1"/>
  <c r="H1" i="2"/>
  <c r="C10" i="2"/>
  <c r="C22" i="3" s="1"/>
  <c r="C4" i="2"/>
  <c r="C16" i="3" s="1"/>
  <c r="A1" i="2"/>
  <c r="B11" i="2"/>
  <c r="C11" i="2" s="1"/>
  <c r="C23" i="3" s="1"/>
  <c r="B10" i="2"/>
  <c r="B22" i="3" s="1"/>
  <c r="B9" i="2"/>
  <c r="C9" i="2" s="1"/>
  <c r="B8" i="2"/>
  <c r="B20" i="3" s="1"/>
  <c r="B5" i="2"/>
  <c r="C5" i="2" s="1"/>
  <c r="C17" i="3" s="1"/>
  <c r="B4" i="2"/>
  <c r="B16" i="3" s="1"/>
  <c r="J8" i="2" l="1"/>
  <c r="I8" i="2"/>
  <c r="H8" i="2"/>
  <c r="J10" i="2"/>
  <c r="J4" i="2"/>
  <c r="H4" i="2"/>
  <c r="J9" i="2"/>
  <c r="I9" i="2"/>
  <c r="H9" i="2"/>
  <c r="J5" i="2"/>
  <c r="B29" i="2" a="1"/>
  <c r="B29" i="2" s="1"/>
  <c r="B27" i="2"/>
  <c r="H6" i="2"/>
  <c r="I6" i="2"/>
  <c r="I10" i="2"/>
  <c r="H10" i="2"/>
  <c r="B19" i="3"/>
  <c r="I7" i="2"/>
  <c r="J7" i="2"/>
  <c r="H5" i="2"/>
  <c r="B14" i="2"/>
  <c r="I5" i="2"/>
  <c r="J11" i="2"/>
  <c r="I11" i="2"/>
  <c r="H11" i="2"/>
  <c r="B18" i="3"/>
  <c r="C21" i="3"/>
  <c r="B23" i="3"/>
  <c r="C6" i="2"/>
  <c r="C18" i="3" s="1"/>
  <c r="B17" i="3"/>
  <c r="B2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<sst xmlns="http://schemas.openxmlformats.org/spreadsheetml/2006/main" count="75" uniqueCount="45">
  <si>
    <t>Name</t>
  </si>
  <si>
    <t>Age</t>
  </si>
  <si>
    <t>Gender</t>
  </si>
  <si>
    <t>Height (m)</t>
  </si>
  <si>
    <t>Weight (kg)</t>
  </si>
  <si>
    <t>Physical activities(mins/wk)</t>
  </si>
  <si>
    <t>Sleep Hours (per night)</t>
  </si>
  <si>
    <t>Mood level (1-10)</t>
  </si>
  <si>
    <t>Percieved Stress (Yes/No)</t>
  </si>
  <si>
    <t>Family History of Illness</t>
  </si>
  <si>
    <t>Screen Time (hrs/day)</t>
  </si>
  <si>
    <t>Smoker?</t>
  </si>
  <si>
    <t>Alcohol Use?</t>
  </si>
  <si>
    <t>No</t>
  </si>
  <si>
    <t>Never</t>
  </si>
  <si>
    <t>Pillar</t>
  </si>
  <si>
    <t>Score (0–10)</t>
  </si>
  <si>
    <t>Category</t>
  </si>
  <si>
    <t>BMI</t>
  </si>
  <si>
    <t>Hypertension Risk</t>
  </si>
  <si>
    <t>Diabetes Risk</t>
  </si>
  <si>
    <t>Sleep Quality</t>
  </si>
  <si>
    <t>Screen Time</t>
  </si>
  <si>
    <t>Mental Well-being</t>
  </si>
  <si>
    <t>Physical Activity</t>
  </si>
  <si>
    <t>Substance Use</t>
  </si>
  <si>
    <t>Recommendation</t>
  </si>
  <si>
    <t>Suggested Focus:</t>
  </si>
  <si>
    <t>Aim for 150 mins/week 💪</t>
  </si>
  <si>
    <t>Rest, talk to friends/professionals 💖</t>
  </si>
  <si>
    <t>Maintain healthy diet and exercise 🍏</t>
  </si>
  <si>
    <t>Ensure 7–9 hours of sleep 💤</t>
  </si>
  <si>
    <t>Limit screen exposure, take breaks 📱</t>
  </si>
  <si>
    <t>Avoid smoking &amp; limit alcohol 🚭</t>
  </si>
  <si>
    <t>Reduce salt, manage stress ❤️</t>
  </si>
  <si>
    <t>Reduce sugar, increase activity 🍬</t>
  </si>
  <si>
    <t>Overall Score</t>
  </si>
  <si>
    <t>Lowest Scoring Pillar:</t>
  </si>
  <si>
    <t>Date:</t>
  </si>
  <si>
    <t>Poor</t>
  </si>
  <si>
    <t>Fair</t>
  </si>
  <si>
    <t>Good</t>
  </si>
  <si>
    <t>Female</t>
  </si>
  <si>
    <t>Ademide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</si>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</sst>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6"/>
      <color rgb="FF156082"/>
      <name val="Aptos Narrow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6"/>
      <color theme="0"/>
      <name val="Arial"/>
      <family val="2"/>
    </font>
    <font>
      <b/>
      <sz val="16"/>
      <color rgb="FF156082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2" fontId="0" fillId="0" borderId="0" xfId="0" applyNumberFormat="1"/>
    <xf numFmtId="0" fontId="5" fillId="0" borderId="1" xfId="0" applyFont="1" applyBorder="1"/>
    <xf numFmtId="0" fontId="2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9" fillId="3" borderId="4" xfId="0" applyFont="1" applyFill="1" applyBorder="1"/>
    <xf numFmtId="0" fontId="9" fillId="3" borderId="1" xfId="0" applyFont="1" applyFill="1" applyBorder="1"/>
    <xf numFmtId="0" fontId="7" fillId="3" borderId="5" xfId="0" applyFont="1" applyFill="1" applyBorder="1"/>
    <xf numFmtId="0" fontId="9" fillId="3" borderId="8" xfId="0" applyFont="1" applyFill="1" applyBorder="1"/>
    <xf numFmtId="0" fontId="9" fillId="3" borderId="2" xfId="0" applyFont="1" applyFill="1" applyBorder="1"/>
    <xf numFmtId="0" fontId="7" fillId="3" borderId="9" xfId="0" applyFont="1" applyFill="1" applyBorder="1"/>
    <xf numFmtId="0" fontId="8" fillId="2" borderId="6" xfId="0" applyFont="1" applyFill="1" applyBorder="1"/>
    <xf numFmtId="0" fontId="8" fillId="2" borderId="3" xfId="0" applyFont="1" applyFill="1" applyBorder="1"/>
    <xf numFmtId="0" fontId="8" fillId="2" borderId="7" xfId="0" applyFont="1" applyFill="1" applyBorder="1"/>
    <xf numFmtId="0" fontId="1" fillId="0" borderId="0" xfId="0" applyFont="1"/>
    <xf numFmtId="0" fontId="5" fillId="0" borderId="0" xfId="0" applyFont="1"/>
    <xf numFmtId="0" fontId="10" fillId="0" borderId="1" xfId="0" applyFont="1" applyBorder="1"/>
    <xf numFmtId="0" fontId="11" fillId="0" borderId="1" xfId="0" applyFont="1" applyBorder="1"/>
    <xf numFmtId="0" fontId="6" fillId="0" borderId="0" xfId="0" applyFont="1"/>
    <xf numFmtId="2" fontId="6" fillId="0" borderId="0" xfId="0" applyNumberFormat="1" applyFont="1"/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0" applyFont="1"/>
    <xf numFmtId="0" fontId="10" fillId="0" borderId="4" xfId="0" applyFont="1" applyBorder="1"/>
    <xf numFmtId="0" fontId="10" fillId="0" borderId="5" xfId="0" applyFont="1" applyBorder="1"/>
    <xf numFmtId="0" fontId="5" fillId="0" borderId="6" xfId="0" applyFont="1" applyBorder="1"/>
    <xf numFmtId="0" fontId="5" fillId="0" borderId="3" xfId="0" applyFont="1" applyBorder="1"/>
    <xf numFmtId="0" fontId="5" fillId="0" borderId="7" xfId="0" applyFont="1" applyBorder="1"/>
    <xf numFmtId="0" fontId="10" fillId="0" borderId="8" xfId="0" applyFont="1" applyBorder="1"/>
    <xf numFmtId="0" fontId="10" fillId="0" borderId="2" xfId="0" applyFont="1" applyBorder="1"/>
    <xf numFmtId="0" fontId="10" fillId="0" borderId="9" xfId="0" applyFont="1" applyBorder="1"/>
  </cellXfs>
  <cellStyles count="1">
    <cellStyle name="Normal" xfId="0" builtinId="0"/>
  </cellStyles>
  <dxfs count="37"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strike val="0"/>
        <outline val="0"/>
        <shadow val="0"/>
        <u val="none"/>
        <vertAlign val="baseline"/>
        <sz val="16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rgb="FF156082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rgb="FF156082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56082"/>
      <color rgb="FFB0DEF2"/>
      <color rgb="FF8CCE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00" b="1" i="0" u="none" strike="noStrike" kern="1200" spc="0" baseline="0">
                <a:solidFill>
                  <a:srgbClr val="15608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600" b="1" i="0" u="none" strike="noStrike" kern="1200" baseline="0">
                <a:solidFill>
                  <a:srgbClr val="15608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Pillar Score Overview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00" b="1" i="0" u="none" strike="noStrike" kern="1200" spc="0" baseline="0">
              <a:solidFill>
                <a:srgbClr val="15608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'Pillar Scores'!$I$3</c:f>
              <c:strCache>
                <c:ptCount val="1"/>
                <c:pt idx="0">
                  <c:v>Fair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5A4-4DAC-8F8F-7ECE0D2983E1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5A4-4DAC-8F8F-7ECE0D2983E1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5A4-4DAC-8F8F-7ECE0D2983E1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5A4-4DAC-8F8F-7ECE0D2983E1}"/>
              </c:ext>
            </c:extLst>
          </c:dPt>
          <c:cat>
            <c:strRef>
              <c:f>'Pillar Scores'!$G$4:$G$11</c:f>
              <c:strCache>
                <c:ptCount val="8"/>
                <c:pt idx="0">
                  <c:v>BMI</c:v>
                </c:pt>
                <c:pt idx="1">
                  <c:v>Hypertension Risk</c:v>
                </c:pt>
                <c:pt idx="2">
                  <c:v>Diabetes Risk</c:v>
                </c:pt>
                <c:pt idx="3">
                  <c:v>Sleep Quality</c:v>
                </c:pt>
                <c:pt idx="4">
                  <c:v>Screen Time</c:v>
                </c:pt>
                <c:pt idx="5">
                  <c:v>Mental Well-being</c:v>
                </c:pt>
                <c:pt idx="6">
                  <c:v>Physical Activity</c:v>
                </c:pt>
                <c:pt idx="7">
                  <c:v>Substance Use</c:v>
                </c:pt>
              </c:strCache>
            </c:strRef>
          </c:cat>
          <c:val>
            <c:numRef>
              <c:f>'Pillar Scores'!$I$4:$I$11</c:f>
              <c:numCache>
                <c:formatCode>General</c:formatCode>
                <c:ptCount val="8"/>
                <c:pt idx="1">
                  <c:v>10</c:v>
                </c:pt>
                <c:pt idx="2">
                  <c:v>7</c:v>
                </c:pt>
                <c:pt idx="3">
                  <c:v>5</c:v>
                </c:pt>
                <c:pt idx="4">
                  <c:v>0</c:v>
                </c:pt>
                <c:pt idx="5">
                  <c:v>6</c:v>
                </c:pt>
                <c:pt idx="6">
                  <c:v>7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A4-4DAC-8F8F-7ECE0D2983E1}"/>
            </c:ext>
          </c:extLst>
        </c:ser>
        <c:ser>
          <c:idx val="1"/>
          <c:order val="1"/>
          <c:tx>
            <c:strRef>
              <c:f>'Pillar Scores'!$J$3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'Pillar Scores'!$G$4:$G$11</c:f>
              <c:strCache>
                <c:ptCount val="8"/>
                <c:pt idx="0">
                  <c:v>BMI</c:v>
                </c:pt>
                <c:pt idx="1">
                  <c:v>Hypertension Risk</c:v>
                </c:pt>
                <c:pt idx="2">
                  <c:v>Diabetes Risk</c:v>
                </c:pt>
                <c:pt idx="3">
                  <c:v>Sleep Quality</c:v>
                </c:pt>
                <c:pt idx="4">
                  <c:v>Screen Time</c:v>
                </c:pt>
                <c:pt idx="5">
                  <c:v>Mental Well-being</c:v>
                </c:pt>
                <c:pt idx="6">
                  <c:v>Physical Activity</c:v>
                </c:pt>
                <c:pt idx="7">
                  <c:v>Substance Use</c:v>
                </c:pt>
              </c:strCache>
            </c:strRef>
          </c:cat>
          <c:val>
            <c:numRef>
              <c:f>'Pillar Scores'!$J$4:$J$11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A4-4DAC-8F8F-7ECE0D2983E1}"/>
            </c:ext>
          </c:extLst>
        </c:ser>
        <c:ser>
          <c:idx val="2"/>
          <c:order val="2"/>
          <c:tx>
            <c:strRef>
              <c:f>'Pillar Scores'!$H$3</c:f>
              <c:strCache>
                <c:ptCount val="1"/>
                <c:pt idx="0">
                  <c:v>Poor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'Pillar Scores'!$G$4:$G$11</c:f>
              <c:strCache>
                <c:ptCount val="8"/>
                <c:pt idx="0">
                  <c:v>BMI</c:v>
                </c:pt>
                <c:pt idx="1">
                  <c:v>Hypertension Risk</c:v>
                </c:pt>
                <c:pt idx="2">
                  <c:v>Diabetes Risk</c:v>
                </c:pt>
                <c:pt idx="3">
                  <c:v>Sleep Quality</c:v>
                </c:pt>
                <c:pt idx="4">
                  <c:v>Screen Time</c:v>
                </c:pt>
                <c:pt idx="5">
                  <c:v>Mental Well-being</c:v>
                </c:pt>
                <c:pt idx="6">
                  <c:v>Physical Activity</c:v>
                </c:pt>
                <c:pt idx="7">
                  <c:v>Substance Use</c:v>
                </c:pt>
              </c:strCache>
            </c:strRef>
          </c:cat>
          <c:val>
            <c:numRef>
              <c:f>'Pillar Scores'!$H$4:$H$11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A4-4DAC-8F8F-7ECE0D298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84"/>
        <c:axId val="580387616"/>
        <c:axId val="580388096"/>
      </c:barChart>
      <c:catAx>
        <c:axId val="580387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050" b="1" i="0" u="none" strike="noStrike" kern="1200" baseline="0">
                <a:solidFill>
                  <a:srgbClr val="15608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80388096"/>
        <c:crosses val="autoZero"/>
        <c:auto val="1"/>
        <c:lblAlgn val="ctr"/>
        <c:lblOffset val="100"/>
        <c:noMultiLvlLbl val="0"/>
      </c:catAx>
      <c:valAx>
        <c:axId val="58038809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200" b="1" i="0" u="none" strike="noStrike" kern="1200" baseline="0">
                <a:solidFill>
                  <a:srgbClr val="15608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80387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590549</xdr:colOff>
      <xdr:row>4</xdr:row>
      <xdr:rowOff>180975</xdr:rowOff>
    </xdr:from>
    <xdr:to>
      <xdr:col>19</xdr:col>
      <xdr:colOff>428624</xdr:colOff>
      <xdr:row>33</xdr:row>
      <xdr:rowOff>161923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F155506-0EC4-073A-3B8B-FB01171DE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6149" y="942975"/>
          <a:ext cx="4714875" cy="5505448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19050</xdr:colOff>
      <xdr:row>0</xdr:row>
      <xdr:rowOff>0</xdr:rowOff>
    </xdr:from>
    <xdr:to>
      <xdr:col>11</xdr:col>
      <xdr:colOff>581024</xdr:colOff>
      <xdr:row>33</xdr:row>
      <xdr:rowOff>152401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2A7DABF-0E59-5F4C-44D5-6DC6B05052CD}"/>
            </a:ext>
          </a:extLst>
        </xdr:cNvPr>
        <xdr:cNvSpPr/>
      </xdr:nvSpPr>
      <xdr:spPr>
        <a:xfrm>
          <a:off x="19050" y="0"/>
          <a:ext cx="7267574" cy="6438901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333375</xdr:colOff>
      <xdr:row>0</xdr:row>
      <xdr:rowOff>9525</xdr:rowOff>
    </xdr:from>
    <xdr:to>
      <xdr:col>17</xdr:col>
      <xdr:colOff>9525</xdr:colOff>
      <xdr:row>3</xdr:row>
      <xdr:rowOff>180976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7F97E62C-FF95-4621-90EE-5D513F649404}"/>
            </a:ext>
          </a:extLst>
        </xdr:cNvPr>
        <xdr:cNvGrpSpPr/>
      </xdr:nvGrpSpPr>
      <xdr:grpSpPr>
        <a:xfrm>
          <a:off x="3990975" y="9525"/>
          <a:ext cx="6381750" cy="742951"/>
          <a:chOff x="4619625" y="0"/>
          <a:chExt cx="6381750" cy="742951"/>
        </a:xfrm>
      </xdr:grpSpPr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3D568706-21EE-6D59-E6B3-294BBD9D9D8A}"/>
              </a:ext>
            </a:extLst>
          </xdr:cNvPr>
          <xdr:cNvSpPr/>
        </xdr:nvSpPr>
        <xdr:spPr>
          <a:xfrm>
            <a:off x="4619625" y="0"/>
            <a:ext cx="6381750" cy="742951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B195EF30-4654-BE2F-E7F1-204D13E6465E}"/>
              </a:ext>
            </a:extLst>
          </xdr:cNvPr>
          <xdr:cNvSpPr txBox="1"/>
        </xdr:nvSpPr>
        <xdr:spPr>
          <a:xfrm>
            <a:off x="5753101" y="28575"/>
            <a:ext cx="47910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400" b="1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Smart Wellness Evaluator</a:t>
            </a:r>
          </a:p>
          <a:p>
            <a:r>
              <a:rPr lang="en-US" sz="1000" b="1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 Smart Tool to Help You Understand and Improve Your Health</a:t>
            </a:r>
          </a:p>
        </xdr:txBody>
      </xdr:sp>
      <xdr:pic>
        <xdr:nvPicPr>
          <xdr:cNvPr id="6" name="Picture 5" descr="Health Wellness Symbol, Fitness Emblem ...">
            <a:extLst>
              <a:ext uri="{FF2B5EF4-FFF2-40B4-BE49-F238E27FC236}">
                <a16:creationId xmlns:a16="http://schemas.microsoft.com/office/drawing/2014/main" id="{29708A59-1B0F-3AE7-48F9-7451C459AB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924425" y="0"/>
            <a:ext cx="790575" cy="74295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7" name="Picture 6" descr="Health Wellness Symbol, Fitness Emblem ...">
            <a:extLst>
              <a:ext uri="{FF2B5EF4-FFF2-40B4-BE49-F238E27FC236}">
                <a16:creationId xmlns:a16="http://schemas.microsoft.com/office/drawing/2014/main" id="{AEE306F1-A15E-99AD-8CDC-3C1C5BDD637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944100" y="0"/>
            <a:ext cx="790575" cy="74295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114300</xdr:colOff>
      <xdr:row>6</xdr:row>
      <xdr:rowOff>66675</xdr:rowOff>
    </xdr:from>
    <xdr:to>
      <xdr:col>6</xdr:col>
      <xdr:colOff>533400</xdr:colOff>
      <xdr:row>9</xdr:row>
      <xdr:rowOff>57150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5E79BB0-D1D7-EB91-B214-F91F2DF4C58B}"/>
            </a:ext>
          </a:extLst>
        </xdr:cNvPr>
        <xdr:cNvSpPr txBox="1"/>
      </xdr:nvSpPr>
      <xdr:spPr>
        <a:xfrm>
          <a:off x="114300" y="1209675"/>
          <a:ext cx="4076700" cy="561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Olawunmi Gbanile </a:t>
          </a:r>
        </a:p>
      </xdr:txBody>
    </xdr:sp>
    <xdr:clientData/>
  </xdr:twoCellAnchor>
  <xdr:twoCellAnchor>
    <xdr:from>
      <xdr:col>0</xdr:col>
      <xdr:colOff>133349</xdr:colOff>
      <xdr:row>10</xdr:row>
      <xdr:rowOff>142876</xdr:rowOff>
    </xdr:from>
    <xdr:to>
      <xdr:col>7</xdr:col>
      <xdr:colOff>409574</xdr:colOff>
      <xdr:row>13</xdr:row>
      <xdr:rowOff>47626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36BA3EC-AEB2-A269-5358-E3E641194255}"/>
            </a:ext>
          </a:extLst>
        </xdr:cNvPr>
        <xdr:cNvSpPr txBox="1"/>
      </xdr:nvSpPr>
      <xdr:spPr>
        <a:xfrm>
          <a:off x="133349" y="2047876"/>
          <a:ext cx="454342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4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3MTT July Showcase - Data Analysis Track     </a:t>
          </a:r>
        </a:p>
      </xdr:txBody>
    </xdr:sp>
    <xdr:clientData/>
  </xdr:twoCellAnchor>
  <xdr:twoCellAnchor>
    <xdr:from>
      <xdr:col>0</xdr:col>
      <xdr:colOff>95249</xdr:colOff>
      <xdr:row>12</xdr:row>
      <xdr:rowOff>114300</xdr:rowOff>
    </xdr:from>
    <xdr:to>
      <xdr:col>4</xdr:col>
      <xdr:colOff>304800</xdr:colOff>
      <xdr:row>14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D252E0A-3632-A6B8-D01E-4B52A97A793B}"/>
            </a:ext>
          </a:extLst>
        </xdr:cNvPr>
        <xdr:cNvSpPr txBox="1"/>
      </xdr:nvSpPr>
      <xdr:spPr>
        <a:xfrm>
          <a:off x="95249" y="2400300"/>
          <a:ext cx="2647951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4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Built</a:t>
          </a:r>
          <a:r>
            <a:rPr lang="en-US" sz="14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with </a:t>
          </a:r>
          <a:r>
            <a:rPr lang="en-US" sz="14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Microsoft Excel</a:t>
          </a:r>
        </a:p>
      </xdr:txBody>
    </xdr:sp>
    <xdr:clientData/>
  </xdr:twoCellAnchor>
  <xdr:twoCellAnchor>
    <xdr:from>
      <xdr:col>0</xdr:col>
      <xdr:colOff>114298</xdr:colOff>
      <xdr:row>14</xdr:row>
      <xdr:rowOff>180975</xdr:rowOff>
    </xdr:from>
    <xdr:to>
      <xdr:col>9</xdr:col>
      <xdr:colOff>476249</xdr:colOff>
      <xdr:row>23</xdr:row>
      <xdr:rowOff>9525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B6C8C1D-1149-6DF1-FEDB-7EBAE83E25D2}"/>
            </a:ext>
          </a:extLst>
        </xdr:cNvPr>
        <xdr:cNvSpPr txBox="1"/>
      </xdr:nvSpPr>
      <xdr:spPr>
        <a:xfrm>
          <a:off x="114298" y="2847975"/>
          <a:ext cx="5848351" cy="154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4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Project Description</a:t>
          </a:r>
        </a:p>
        <a:p>
          <a:pPr marL="0" indent="0"/>
          <a:endParaRPr lang="en-US" sz="1400" b="1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/>
          <a:r>
            <a:rPr lang="en-US" sz="14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This tool helps users assess their wellness based on eight essential health pillars. By entering simple health and lifestyle information, users receive color-coded scores, personalized feedback, and recommended focus areas to enhance their overall well-being.</a:t>
          </a:r>
        </a:p>
      </xdr:txBody>
    </xdr:sp>
    <xdr:clientData/>
  </xdr:twoCellAnchor>
  <xdr:twoCellAnchor>
    <xdr:from>
      <xdr:col>0</xdr:col>
      <xdr:colOff>114299</xdr:colOff>
      <xdr:row>23</xdr:row>
      <xdr:rowOff>19050</xdr:rowOff>
    </xdr:from>
    <xdr:to>
      <xdr:col>10</xdr:col>
      <xdr:colOff>47625</xdr:colOff>
      <xdr:row>30</xdr:row>
      <xdr:rowOff>133350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64EF4F2-D212-17DA-AF97-A375C5281088}"/>
            </a:ext>
          </a:extLst>
        </xdr:cNvPr>
        <xdr:cNvSpPr txBox="1"/>
      </xdr:nvSpPr>
      <xdr:spPr>
        <a:xfrm>
          <a:off x="114299" y="4400550"/>
          <a:ext cx="6029326" cy="1447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4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How to Use</a:t>
          </a:r>
        </a:p>
        <a:p>
          <a:pPr marL="0" indent="0"/>
          <a:endParaRPr lang="en-US" sz="1400" b="1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/>
          <a:r>
            <a:rPr lang="en-US" sz="14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1. Go to the User Input sheet and fill in your details.</a:t>
          </a:r>
          <a:br>
            <a:rPr lang="en-US" sz="14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US" sz="14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 Navigate to the Summary sheet to view your wellness results.</a:t>
          </a:r>
          <a:br>
            <a:rPr lang="en-US" sz="14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US" sz="14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3. Use the recommendations to improve your weakest area.</a:t>
          </a:r>
        </a:p>
      </xdr:txBody>
    </xdr:sp>
    <xdr:clientData/>
  </xdr:twoCellAnchor>
  <xdr:twoCellAnchor>
    <xdr:from>
      <xdr:col>0</xdr:col>
      <xdr:colOff>142874</xdr:colOff>
      <xdr:row>30</xdr:row>
      <xdr:rowOff>133350</xdr:rowOff>
    </xdr:from>
    <xdr:to>
      <xdr:col>4</xdr:col>
      <xdr:colOff>419099</xdr:colOff>
      <xdr:row>32</xdr:row>
      <xdr:rowOff>85725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A117834-EA1F-B597-C5C4-7ECEB74D3994}"/>
            </a:ext>
          </a:extLst>
        </xdr:cNvPr>
        <xdr:cNvSpPr txBox="1"/>
      </xdr:nvSpPr>
      <xdr:spPr>
        <a:xfrm>
          <a:off x="142874" y="5848350"/>
          <a:ext cx="27146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4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olawunmiisinmioluwa@gmail.com </a:t>
          </a:r>
        </a:p>
      </xdr:txBody>
    </xdr:sp>
    <xdr:clientData/>
  </xdr:twoCellAnchor>
  <xdr:twoCellAnchor>
    <xdr:from>
      <xdr:col>0</xdr:col>
      <xdr:colOff>123825</xdr:colOff>
      <xdr:row>9</xdr:row>
      <xdr:rowOff>19050</xdr:rowOff>
    </xdr:from>
    <xdr:to>
      <xdr:col>1</xdr:col>
      <xdr:colOff>438151</xdr:colOff>
      <xdr:row>10</xdr:row>
      <xdr:rowOff>161925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24DC79C-DFF1-6EFB-F153-B9FB85EBE8D8}"/>
            </a:ext>
          </a:extLst>
        </xdr:cNvPr>
        <xdr:cNvSpPr txBox="1"/>
      </xdr:nvSpPr>
      <xdr:spPr>
        <a:xfrm>
          <a:off x="123825" y="1733550"/>
          <a:ext cx="923926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4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Cohort 3</a:t>
          </a:r>
        </a:p>
      </xdr:txBody>
    </xdr:sp>
    <xdr:clientData/>
  </xdr:twoCellAnchor>
  <xdr:twoCellAnchor>
    <xdr:from>
      <xdr:col>19</xdr:col>
      <xdr:colOff>428625</xdr:colOff>
      <xdr:row>0</xdr:row>
      <xdr:rowOff>0</xdr:rowOff>
    </xdr:from>
    <xdr:to>
      <xdr:col>29</xdr:col>
      <xdr:colOff>161926</xdr:colOff>
      <xdr:row>33</xdr:row>
      <xdr:rowOff>152400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B0D0396F-118F-11EA-DB9A-189239549C12}"/>
            </a:ext>
          </a:extLst>
        </xdr:cNvPr>
        <xdr:cNvSpPr/>
      </xdr:nvSpPr>
      <xdr:spPr>
        <a:xfrm>
          <a:off x="12011025" y="0"/>
          <a:ext cx="5829301" cy="6438900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85725</xdr:colOff>
      <xdr:row>6</xdr:row>
      <xdr:rowOff>76200</xdr:rowOff>
    </xdr:from>
    <xdr:to>
      <xdr:col>28</xdr:col>
      <xdr:colOff>104775</xdr:colOff>
      <xdr:row>11</xdr:row>
      <xdr:rowOff>47625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5701D55-17A1-D77D-D320-19990F45786B}"/>
            </a:ext>
          </a:extLst>
        </xdr:cNvPr>
        <xdr:cNvSpPr txBox="1"/>
      </xdr:nvSpPr>
      <xdr:spPr>
        <a:xfrm>
          <a:off x="12277725" y="1219200"/>
          <a:ext cx="4895850" cy="923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What gets measured,</a:t>
          </a:r>
          <a:r>
            <a:rPr lang="en-US" sz="28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gets improved - </a:t>
          </a:r>
          <a:r>
            <a:rPr lang="en-US" sz="16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Peter Drucker</a:t>
          </a:r>
          <a:endParaRPr lang="en-US" sz="28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104775</xdr:colOff>
      <xdr:row>13</xdr:row>
      <xdr:rowOff>95250</xdr:rowOff>
    </xdr:from>
    <xdr:to>
      <xdr:col>28</xdr:col>
      <xdr:colOff>123825</xdr:colOff>
      <xdr:row>23</xdr:row>
      <xdr:rowOff>66675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F6D583E0-DCA9-FBEC-7BEE-36E62F121ED4}"/>
            </a:ext>
          </a:extLst>
        </xdr:cNvPr>
        <xdr:cNvSpPr txBox="1"/>
      </xdr:nvSpPr>
      <xdr:spPr>
        <a:xfrm>
          <a:off x="12296775" y="2571750"/>
          <a:ext cx="4895850" cy="1876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Awareness is the first step to</a:t>
          </a:r>
          <a:r>
            <a:rPr lang="en-US" sz="28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wellness.</a:t>
          </a:r>
        </a:p>
        <a:p>
          <a:r>
            <a:rPr lang="en-US" sz="28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Measure it, understand it, improve it.</a:t>
          </a:r>
          <a:endParaRPr lang="en-US" sz="28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7</xdr:row>
      <xdr:rowOff>95250</xdr:rowOff>
    </xdr:from>
    <xdr:to>
      <xdr:col>22</xdr:col>
      <xdr:colOff>219074</xdr:colOff>
      <xdr:row>27</xdr:row>
      <xdr:rowOff>57151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BE5BF4E3-574F-A48A-D6E9-34AF48AD6130}"/>
            </a:ext>
          </a:extLst>
        </xdr:cNvPr>
        <xdr:cNvSpPr/>
      </xdr:nvSpPr>
      <xdr:spPr>
        <a:xfrm>
          <a:off x="10153650" y="1466850"/>
          <a:ext cx="7524749" cy="4448176"/>
        </a:xfrm>
        <a:prstGeom prst="rect">
          <a:avLst/>
        </a:prstGeom>
        <a:solidFill>
          <a:schemeClr val="accent6">
            <a:lumMod val="20000"/>
            <a:lumOff val="80000"/>
            <a:alpha val="38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</xdr:colOff>
      <xdr:row>28</xdr:row>
      <xdr:rowOff>28575</xdr:rowOff>
    </xdr:from>
    <xdr:to>
      <xdr:col>22</xdr:col>
      <xdr:colOff>314325</xdr:colOff>
      <xdr:row>30</xdr:row>
      <xdr:rowOff>57150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092B8511-9F05-B16E-699B-ED0D2A7341F3}"/>
            </a:ext>
          </a:extLst>
        </xdr:cNvPr>
        <xdr:cNvSpPr/>
      </xdr:nvSpPr>
      <xdr:spPr>
        <a:xfrm>
          <a:off x="2" y="6076950"/>
          <a:ext cx="17773648" cy="409575"/>
        </a:xfrm>
        <a:prstGeom prst="roundRect">
          <a:avLst/>
        </a:prstGeom>
        <a:solidFill>
          <a:srgbClr val="15608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7</xdr:row>
      <xdr:rowOff>257175</xdr:rowOff>
    </xdr:from>
    <xdr:to>
      <xdr:col>1</xdr:col>
      <xdr:colOff>2247900</xdr:colOff>
      <xdr:row>9</xdr:row>
      <xdr:rowOff>200025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74D590DD-A337-6248-835B-4703426C8810}"/>
            </a:ext>
          </a:extLst>
        </xdr:cNvPr>
        <xdr:cNvSpPr/>
      </xdr:nvSpPr>
      <xdr:spPr>
        <a:xfrm>
          <a:off x="0" y="1057275"/>
          <a:ext cx="3714750" cy="476250"/>
        </a:xfrm>
        <a:prstGeom prst="roundRect">
          <a:avLst/>
        </a:prstGeom>
        <a:solidFill>
          <a:srgbClr val="15608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800101</xdr:colOff>
      <xdr:row>8</xdr:row>
      <xdr:rowOff>66675</xdr:rowOff>
    </xdr:from>
    <xdr:to>
      <xdr:col>1</xdr:col>
      <xdr:colOff>1876425</xdr:colOff>
      <xdr:row>9</xdr:row>
      <xdr:rowOff>142875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D7BFF3D-9D58-C9C3-FC8F-218E3882FF68}"/>
            </a:ext>
          </a:extLst>
        </xdr:cNvPr>
        <xdr:cNvSpPr txBox="1"/>
      </xdr:nvSpPr>
      <xdr:spPr>
        <a:xfrm>
          <a:off x="800101" y="866775"/>
          <a:ext cx="2943224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Overall Wellness Ratings</a:t>
          </a:r>
        </a:p>
      </xdr:txBody>
    </xdr:sp>
    <xdr:clientData/>
  </xdr:twoCellAnchor>
  <xdr:twoCellAnchor>
    <xdr:from>
      <xdr:col>0</xdr:col>
      <xdr:colOff>0</xdr:colOff>
      <xdr:row>11</xdr:row>
      <xdr:rowOff>142875</xdr:rowOff>
    </xdr:from>
    <xdr:to>
      <xdr:col>1</xdr:col>
      <xdr:colOff>2305050</xdr:colOff>
      <xdr:row>13</xdr:row>
      <xdr:rowOff>142875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1A46B0B9-439F-A6C8-0D50-E1BD55E351C4}"/>
            </a:ext>
          </a:extLst>
        </xdr:cNvPr>
        <xdr:cNvSpPr/>
      </xdr:nvSpPr>
      <xdr:spPr>
        <a:xfrm>
          <a:off x="0" y="1609725"/>
          <a:ext cx="4171950" cy="361950"/>
        </a:xfrm>
        <a:prstGeom prst="roundRect">
          <a:avLst/>
        </a:prstGeom>
        <a:solidFill>
          <a:srgbClr val="15608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752476</xdr:colOff>
      <xdr:row>11</xdr:row>
      <xdr:rowOff>171450</xdr:rowOff>
    </xdr:from>
    <xdr:to>
      <xdr:col>2</xdr:col>
      <xdr:colOff>114301</xdr:colOff>
      <xdr:row>13</xdr:row>
      <xdr:rowOff>57150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44835FF-31BA-1749-C203-D04CCC0C2272}"/>
            </a:ext>
          </a:extLst>
        </xdr:cNvPr>
        <xdr:cNvSpPr txBox="1"/>
      </xdr:nvSpPr>
      <xdr:spPr>
        <a:xfrm>
          <a:off x="752476" y="1638300"/>
          <a:ext cx="35623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6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Pillar Scores Breakdown</a:t>
          </a:r>
        </a:p>
      </xdr:txBody>
    </xdr:sp>
    <xdr:clientData/>
  </xdr:twoCellAnchor>
  <xdr:twoCellAnchor>
    <xdr:from>
      <xdr:col>0</xdr:col>
      <xdr:colOff>1400176</xdr:colOff>
      <xdr:row>25</xdr:row>
      <xdr:rowOff>85723</xdr:rowOff>
    </xdr:from>
    <xdr:to>
      <xdr:col>8</xdr:col>
      <xdr:colOff>409575</xdr:colOff>
      <xdr:row>27</xdr:row>
      <xdr:rowOff>161924</xdr:rowOff>
    </xdr:to>
    <xdr:sp macro="" textlink="'Pillar Scores'!B27">
      <xdr:nvSpPr>
        <xdr:cNvPr id="11" name="TextBox 10">
          <a:extLst>
            <a:ext uri="{FF2B5EF4-FFF2-40B4-BE49-F238E27FC236}">
              <a16:creationId xmlns:a16="http://schemas.microsoft.com/office/drawing/2014/main" id="{71259DA0-333B-550D-6900-DF5CA1493DEC}"/>
            </a:ext>
          </a:extLst>
        </xdr:cNvPr>
        <xdr:cNvSpPr txBox="1"/>
      </xdr:nvSpPr>
      <xdr:spPr>
        <a:xfrm>
          <a:off x="1400176" y="5562598"/>
          <a:ext cx="7934324" cy="4572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C1EAEBAD-AE4A-48A5-B8AF-6A61736DCEDA}" type="TxLink">
            <a:rPr lang="en-US" sz="1200" b="1" i="0" u="none" strike="noStrike">
              <a:solidFill>
                <a:srgbClr val="15608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pPr marL="0" indent="0"/>
            <a:t>These lowest scoring pillar need your attention.</a:t>
          </a:fld>
          <a:endParaRPr lang="en-US" sz="1800" b="1">
            <a:solidFill>
              <a:srgbClr val="156082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25</xdr:row>
      <xdr:rowOff>95250</xdr:rowOff>
    </xdr:from>
    <xdr:to>
      <xdr:col>1</xdr:col>
      <xdr:colOff>200025</xdr:colOff>
      <xdr:row>27</xdr:row>
      <xdr:rowOff>57150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EA405B8-B76E-6937-378F-B1FCE54E38F5}"/>
            </a:ext>
          </a:extLst>
        </xdr:cNvPr>
        <xdr:cNvSpPr txBox="1"/>
      </xdr:nvSpPr>
      <xdr:spPr>
        <a:xfrm>
          <a:off x="0" y="5572125"/>
          <a:ext cx="20669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1">
              <a:solidFill>
                <a:srgbClr val="15608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Suggested</a:t>
          </a:r>
          <a:r>
            <a:rPr lang="en-US" sz="1200" b="1" baseline="0">
              <a:solidFill>
                <a:srgbClr val="15608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Focus:</a:t>
          </a:r>
          <a:endParaRPr lang="en-US" sz="1200" b="1">
            <a:solidFill>
              <a:srgbClr val="156082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23</xdr:row>
      <xdr:rowOff>47626</xdr:rowOff>
    </xdr:from>
    <xdr:to>
      <xdr:col>1</xdr:col>
      <xdr:colOff>542925</xdr:colOff>
      <xdr:row>24</xdr:row>
      <xdr:rowOff>161926</xdr:rowOff>
    </xdr:to>
    <xdr:sp macro="" textlink="'Pillar Scores'!A29">
      <xdr:nvSpPr>
        <xdr:cNvPr id="13" name="TextBox 12">
          <a:extLst>
            <a:ext uri="{FF2B5EF4-FFF2-40B4-BE49-F238E27FC236}">
              <a16:creationId xmlns:a16="http://schemas.microsoft.com/office/drawing/2014/main" id="{7534E1E3-2D74-4466-A6DB-02E5026DE337}"/>
            </a:ext>
          </a:extLst>
        </xdr:cNvPr>
        <xdr:cNvSpPr txBox="1"/>
      </xdr:nvSpPr>
      <xdr:spPr>
        <a:xfrm>
          <a:off x="0" y="5143501"/>
          <a:ext cx="24098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9BCBCEEB-31BB-44F0-B948-F557B0D176A0}" type="TxLink">
            <a:rPr lang="en-US" sz="1200" b="1" i="0" u="none" strike="noStrike">
              <a:solidFill>
                <a:srgbClr val="15608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pPr marL="0" indent="0"/>
            <a:t>Lowest Scoring Pillar:</a:t>
          </a:fld>
          <a:endParaRPr lang="en-US" sz="1200" b="1" i="0" u="none" strike="noStrike">
            <a:solidFill>
              <a:srgbClr val="156082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1733549</xdr:colOff>
      <xdr:row>23</xdr:row>
      <xdr:rowOff>47624</xdr:rowOff>
    </xdr:from>
    <xdr:to>
      <xdr:col>8</xdr:col>
      <xdr:colOff>142875</xdr:colOff>
      <xdr:row>25</xdr:row>
      <xdr:rowOff>133349</xdr:rowOff>
    </xdr:to>
    <xdr:sp macro="" textlink="'Pillar Scores'!B29">
      <xdr:nvSpPr>
        <xdr:cNvPr id="14" name="TextBox 13">
          <a:extLst>
            <a:ext uri="{FF2B5EF4-FFF2-40B4-BE49-F238E27FC236}">
              <a16:creationId xmlns:a16="http://schemas.microsoft.com/office/drawing/2014/main" id="{D34A66FF-1BE0-4E47-A5B0-35B796333986}"/>
            </a:ext>
          </a:extLst>
        </xdr:cNvPr>
        <xdr:cNvSpPr txBox="1"/>
      </xdr:nvSpPr>
      <xdr:spPr>
        <a:xfrm>
          <a:off x="1733549" y="5143499"/>
          <a:ext cx="7334251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6F3A8E43-9FB3-4318-B612-39785561D696}" type="TxLink">
            <a:rPr lang="en-US" sz="1200" b="1" i="0" u="none" strike="noStrike">
              <a:solidFill>
                <a:srgbClr val="15608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pPr marL="0" indent="0"/>
            <a:t>🔍 Focus Area(s): Screen Time</a:t>
          </a:fld>
          <a:endParaRPr lang="en-US" sz="1200" b="1" i="0" u="none" strike="noStrike">
            <a:solidFill>
              <a:srgbClr val="156082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200025</xdr:colOff>
      <xdr:row>5</xdr:row>
      <xdr:rowOff>47625</xdr:rowOff>
    </xdr:from>
    <xdr:to>
      <xdr:col>12</xdr:col>
      <xdr:colOff>542925</xdr:colOff>
      <xdr:row>7</xdr:row>
      <xdr:rowOff>9525</xdr:rowOff>
    </xdr:to>
    <xdr:sp macro="" textlink="'Pillar Scores'!A1">
      <xdr:nvSpPr>
        <xdr:cNvPr id="15" name="TextBox 14">
          <a:extLst>
            <a:ext uri="{FF2B5EF4-FFF2-40B4-BE49-F238E27FC236}">
              <a16:creationId xmlns:a16="http://schemas.microsoft.com/office/drawing/2014/main" id="{D4361C82-057D-13E2-21F4-0B573B904035}"/>
            </a:ext>
          </a:extLst>
        </xdr:cNvPr>
        <xdr:cNvSpPr txBox="1"/>
      </xdr:nvSpPr>
      <xdr:spPr>
        <a:xfrm>
          <a:off x="200025" y="1038225"/>
          <a:ext cx="11868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FB4B3A23-CF89-4315-877D-52BDB82A2657}" type="TxLink">
            <a:rPr lang="en-US" sz="2000" b="1">
              <a:solidFill>
                <a:srgbClr val="15608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pPr marL="0" indent="0"/>
            <a:t>Hello, Ademide! Here's your personalized wellness check summary:</a:t>
          </a:fld>
          <a:endParaRPr lang="en-US" sz="2000" b="1">
            <a:solidFill>
              <a:srgbClr val="156082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295276</xdr:colOff>
      <xdr:row>4</xdr:row>
      <xdr:rowOff>161925</xdr:rowOff>
    </xdr:from>
    <xdr:to>
      <xdr:col>21</xdr:col>
      <xdr:colOff>314326</xdr:colOff>
      <xdr:row>6</xdr:row>
      <xdr:rowOff>152400</xdr:rowOff>
    </xdr:to>
    <xdr:sp macro="" textlink="'Pillar Scores'!H1">
      <xdr:nvSpPr>
        <xdr:cNvPr id="16" name="TextBox 15">
          <a:extLst>
            <a:ext uri="{FF2B5EF4-FFF2-40B4-BE49-F238E27FC236}">
              <a16:creationId xmlns:a16="http://schemas.microsoft.com/office/drawing/2014/main" id="{83B0EC5E-34E6-CC5B-A92D-9742C60E7D38}"/>
            </a:ext>
          </a:extLst>
        </xdr:cNvPr>
        <xdr:cNvSpPr txBox="1"/>
      </xdr:nvSpPr>
      <xdr:spPr>
        <a:xfrm>
          <a:off x="15925801" y="962025"/>
          <a:ext cx="123825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BA5B171F-8F37-41E2-82CB-A4BBD351BFE1}" type="TxLink">
            <a:rPr lang="en-US" sz="1200" b="1" i="0" u="none" strike="noStrike">
              <a:solidFill>
                <a:srgbClr val="15608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pPr marL="0" indent="0"/>
            <a:t>25 July, 2025</a:t>
          </a:fld>
          <a:endParaRPr lang="en-US" sz="1200" b="1" i="0" u="none" strike="noStrike">
            <a:solidFill>
              <a:srgbClr val="156082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352425</xdr:colOff>
      <xdr:row>0</xdr:row>
      <xdr:rowOff>0</xdr:rowOff>
    </xdr:from>
    <xdr:to>
      <xdr:col>38</xdr:col>
      <xdr:colOff>314325</xdr:colOff>
      <xdr:row>0</xdr:row>
      <xdr:rowOff>0</xdr:rowOff>
    </xdr:to>
    <xdr:sp macro="" textlink="'Pillar Scores'!A29">
      <xdr:nvSpPr>
        <xdr:cNvPr id="17" name="TextBox 16">
          <a:extLst>
            <a:ext uri="{FF2B5EF4-FFF2-40B4-BE49-F238E27FC236}">
              <a16:creationId xmlns:a16="http://schemas.microsoft.com/office/drawing/2014/main" id="{D5FD03A6-5A40-B21C-3969-534DE42D4573}"/>
            </a:ext>
          </a:extLst>
        </xdr:cNvPr>
        <xdr:cNvSpPr txBox="1"/>
      </xdr:nvSpPr>
      <xdr:spPr>
        <a:xfrm>
          <a:off x="24517350" y="0"/>
          <a:ext cx="30099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9BCBCEEB-31BB-44F0-B948-F557B0D176A0}" type="TxLink">
            <a:rPr lang="en-US" sz="1600" b="1" i="0" u="none" strike="noStrike">
              <a:solidFill>
                <a:srgbClr val="15608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pPr marL="0" indent="0"/>
            <a:t>Lowest Scoring Pillar:</a:t>
          </a:fld>
          <a:endParaRPr lang="en-US" sz="1600" b="1" i="0" u="none" strike="noStrike">
            <a:solidFill>
              <a:srgbClr val="156082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419100</xdr:colOff>
      <xdr:row>4</xdr:row>
      <xdr:rowOff>171450</xdr:rowOff>
    </xdr:from>
    <xdr:to>
      <xdr:col>19</xdr:col>
      <xdr:colOff>409575</xdr:colOff>
      <xdr:row>6</xdr:row>
      <xdr:rowOff>85725</xdr:rowOff>
    </xdr:to>
    <xdr:sp macro="" textlink="'Pillar Scores'!G1">
      <xdr:nvSpPr>
        <xdr:cNvPr id="18" name="TextBox 17">
          <a:extLst>
            <a:ext uri="{FF2B5EF4-FFF2-40B4-BE49-F238E27FC236}">
              <a16:creationId xmlns:a16="http://schemas.microsoft.com/office/drawing/2014/main" id="{686D2B28-3A74-4FE7-2865-2A71991950D4}"/>
            </a:ext>
          </a:extLst>
        </xdr:cNvPr>
        <xdr:cNvSpPr txBox="1"/>
      </xdr:nvSpPr>
      <xdr:spPr>
        <a:xfrm>
          <a:off x="15440025" y="971550"/>
          <a:ext cx="6000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54E9C30E-CE6A-40D3-94EC-B75478CEC5F6}" type="TxLink">
            <a:rPr lang="en-US" sz="1200" b="1" i="0" u="none" strike="noStrike">
              <a:solidFill>
                <a:srgbClr val="15608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pPr marL="0" indent="0"/>
            <a:t>Date:</a:t>
          </a:fld>
          <a:endParaRPr lang="en-US" sz="1200" b="1" i="0" u="none" strike="noStrike">
            <a:solidFill>
              <a:srgbClr val="156082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28</xdr:row>
      <xdr:rowOff>133350</xdr:rowOff>
    </xdr:from>
    <xdr:to>
      <xdr:col>2</xdr:col>
      <xdr:colOff>19050</xdr:colOff>
      <xdr:row>29</xdr:row>
      <xdr:rowOff>171450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D58FF59-BF85-A45C-0DC8-36461DC4B12E}"/>
            </a:ext>
          </a:extLst>
        </xdr:cNvPr>
        <xdr:cNvSpPr txBox="1"/>
      </xdr:nvSpPr>
      <xdr:spPr>
        <a:xfrm>
          <a:off x="0" y="6181725"/>
          <a:ext cx="42195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Data source: “Built using WHO &amp; CDC guidelines”</a:t>
          </a:r>
          <a:endParaRPr lang="en-US" sz="1200" b="1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247650</xdr:colOff>
      <xdr:row>28</xdr:row>
      <xdr:rowOff>104775</xdr:rowOff>
    </xdr:from>
    <xdr:to>
      <xdr:col>13</xdr:col>
      <xdr:colOff>200025</xdr:colOff>
      <xdr:row>29</xdr:row>
      <xdr:rowOff>142875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2C6F1CE8-B30A-17E4-92FF-851D6F5DA9F2}"/>
            </a:ext>
          </a:extLst>
        </xdr:cNvPr>
        <xdr:cNvSpPr txBox="1"/>
      </xdr:nvSpPr>
      <xdr:spPr>
        <a:xfrm>
          <a:off x="7953375" y="6153150"/>
          <a:ext cx="42195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Designer: Olawunmiisinmioluwa@gmail.com</a:t>
          </a:r>
        </a:p>
      </xdr:txBody>
    </xdr:sp>
    <xdr:clientData/>
  </xdr:twoCellAnchor>
  <xdr:twoCellAnchor>
    <xdr:from>
      <xdr:col>19</xdr:col>
      <xdr:colOff>114301</xdr:colOff>
      <xdr:row>28</xdr:row>
      <xdr:rowOff>85725</xdr:rowOff>
    </xdr:from>
    <xdr:to>
      <xdr:col>21</xdr:col>
      <xdr:colOff>152401</xdr:colOff>
      <xdr:row>30</xdr:row>
      <xdr:rowOff>28575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A86E8404-0723-66C5-B183-465B24AF6CA1}"/>
            </a:ext>
          </a:extLst>
        </xdr:cNvPr>
        <xdr:cNvSpPr txBox="1"/>
      </xdr:nvSpPr>
      <xdr:spPr>
        <a:xfrm>
          <a:off x="15744826" y="6134100"/>
          <a:ext cx="12573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23 July,2025</a:t>
          </a:r>
        </a:p>
      </xdr:txBody>
    </xdr:sp>
    <xdr:clientData/>
  </xdr:twoCellAnchor>
  <xdr:twoCellAnchor>
    <xdr:from>
      <xdr:col>17</xdr:col>
      <xdr:colOff>200026</xdr:colOff>
      <xdr:row>28</xdr:row>
      <xdr:rowOff>95250</xdr:rowOff>
    </xdr:from>
    <xdr:to>
      <xdr:col>19</xdr:col>
      <xdr:colOff>238126</xdr:colOff>
      <xdr:row>30</xdr:row>
      <xdr:rowOff>38100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4E49E013-A9A0-95BA-ED48-C2ABC1EFDAF5}"/>
            </a:ext>
          </a:extLst>
        </xdr:cNvPr>
        <xdr:cNvSpPr txBox="1"/>
      </xdr:nvSpPr>
      <xdr:spPr>
        <a:xfrm>
          <a:off x="14611351" y="6143625"/>
          <a:ext cx="12573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Date updated</a:t>
          </a:r>
        </a:p>
      </xdr:txBody>
    </xdr:sp>
    <xdr:clientData/>
  </xdr:twoCellAnchor>
  <xdr:twoCellAnchor>
    <xdr:from>
      <xdr:col>2</xdr:col>
      <xdr:colOff>419100</xdr:colOff>
      <xdr:row>0</xdr:row>
      <xdr:rowOff>0</xdr:rowOff>
    </xdr:from>
    <xdr:to>
      <xdr:col>11</xdr:col>
      <xdr:colOff>247650</xdr:colOff>
      <xdr:row>3</xdr:row>
      <xdr:rowOff>133351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535E0BB-A3B7-FC87-85E7-F738541CFB8A}"/>
            </a:ext>
          </a:extLst>
        </xdr:cNvPr>
        <xdr:cNvGrpSpPr/>
      </xdr:nvGrpSpPr>
      <xdr:grpSpPr>
        <a:xfrm>
          <a:off x="4619625" y="0"/>
          <a:ext cx="6934200" cy="742951"/>
          <a:chOff x="4619625" y="0"/>
          <a:chExt cx="6381750" cy="742951"/>
        </a:xfrm>
      </xdr:grpSpPr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7FB5AA23-EF08-3807-0156-D9B870F0E54E}"/>
              </a:ext>
            </a:extLst>
          </xdr:cNvPr>
          <xdr:cNvSpPr/>
        </xdr:nvSpPr>
        <xdr:spPr>
          <a:xfrm>
            <a:off x="4619625" y="0"/>
            <a:ext cx="6381750" cy="742951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E9BF3A61-AD45-0ED5-48DF-908BD1E7D5C0}"/>
              </a:ext>
            </a:extLst>
          </xdr:cNvPr>
          <xdr:cNvSpPr txBox="1"/>
        </xdr:nvSpPr>
        <xdr:spPr>
          <a:xfrm>
            <a:off x="5762626" y="9525"/>
            <a:ext cx="47910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400" b="1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Smart Wellness Evaluator</a:t>
            </a:r>
          </a:p>
          <a:p>
            <a:r>
              <a:rPr lang="en-US" sz="1000" b="1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 Smart Tool to Help You Understand and Improve Your Health</a:t>
            </a:r>
          </a:p>
        </xdr:txBody>
      </xdr:sp>
      <xdr:pic>
        <xdr:nvPicPr>
          <xdr:cNvPr id="29" name="Picture 28" descr="Health Wellness Symbol, Fitness Emblem ...">
            <a:extLst>
              <a:ext uri="{FF2B5EF4-FFF2-40B4-BE49-F238E27FC236}">
                <a16:creationId xmlns:a16="http://schemas.microsoft.com/office/drawing/2014/main" id="{26666067-6D92-E97D-7BD5-EDD834FF0B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924425" y="0"/>
            <a:ext cx="790575" cy="74295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1" name="Picture 30" descr="Health Wellness Symbol, Fitness Emblem ...">
            <a:extLst>
              <a:ext uri="{FF2B5EF4-FFF2-40B4-BE49-F238E27FC236}">
                <a16:creationId xmlns:a16="http://schemas.microsoft.com/office/drawing/2014/main" id="{04AA12B7-D575-FC11-B5A1-F6B60D3B0A9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944100" y="0"/>
            <a:ext cx="790575" cy="74295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1200150</xdr:colOff>
      <xdr:row>10</xdr:row>
      <xdr:rowOff>38100</xdr:rowOff>
    </xdr:from>
    <xdr:to>
      <xdr:col>1</xdr:col>
      <xdr:colOff>409575</xdr:colOff>
      <xdr:row>11</xdr:row>
      <xdr:rowOff>76200</xdr:rowOff>
    </xdr:to>
    <xdr:sp macro="" textlink="'Pillar Scores'!B14">
      <xdr:nvSpPr>
        <xdr:cNvPr id="7" name="TextBox 6">
          <a:extLst>
            <a:ext uri="{FF2B5EF4-FFF2-40B4-BE49-F238E27FC236}">
              <a16:creationId xmlns:a16="http://schemas.microsoft.com/office/drawing/2014/main" id="{08F26E21-9DFD-59BC-FE90-11D43409903C}"/>
            </a:ext>
          </a:extLst>
        </xdr:cNvPr>
        <xdr:cNvSpPr txBox="1"/>
      </xdr:nvSpPr>
      <xdr:spPr>
        <a:xfrm>
          <a:off x="1200150" y="2009775"/>
          <a:ext cx="10763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9EB11B02-247F-45FF-8046-304FF9C5C79D}" type="TxLink">
            <a:rPr lang="en-US" sz="1800" b="1" i="0" u="none" strike="noStrike">
              <a:solidFill>
                <a:srgbClr val="15608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pPr marL="0" indent="0"/>
            <a:t>Needs Improvement</a:t>
          </a:fld>
          <a:endParaRPr lang="en-US" sz="1800" b="1" i="0" u="none" strike="noStrike">
            <a:solidFill>
              <a:srgbClr val="156082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200025</xdr:colOff>
      <xdr:row>8</xdr:row>
      <xdr:rowOff>38100</xdr:rowOff>
    </xdr:from>
    <xdr:to>
      <xdr:col>22</xdr:col>
      <xdr:colOff>114300</xdr:colOff>
      <xdr:row>25</xdr:row>
      <xdr:rowOff>161925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DE8F99B-3F40-496C-8B4A-667A145977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641D35-BDC5-4E99-8804-548FD8C6D5B7}" name="Table1" displayName="Table1" ref="G3:J11" totalsRowShown="0" headerRowDxfId="36" headerRowBorderDxfId="35" tableBorderDxfId="34" totalsRowBorderDxfId="33">
  <autoFilter ref="G3:J11" xr:uid="{91641D35-BDC5-4E99-8804-548FD8C6D5B7}"/>
  <tableColumns count="4">
    <tableColumn id="1" xr3:uid="{BAD99CD1-9533-4847-846E-3565D81A07A0}" name="Pillar" dataDxfId="32"/>
    <tableColumn id="2" xr3:uid="{B6C74D5D-049F-4B3E-8107-FC010FADEB44}" name="Poor" dataDxfId="31">
      <calculatedColumnFormula>IF(B4&lt;5, B4, "")</calculatedColumnFormula>
    </tableColumn>
    <tableColumn id="3" xr3:uid="{A7D6B1F2-058F-4EEA-A9B6-35F7BE0949AC}" name="Fair" dataDxfId="30"/>
    <tableColumn id="4" xr3:uid="{B86E8E35-DF9D-4E38-A75E-4987391CC907}" name="Good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5FF9BB-618D-4320-AD74-AB33EDFD1B07}" name="Table2" displayName="Table2" ref="A15:C23" totalsRowShown="0" headerRowDxfId="28" dataDxfId="26" headerRowBorderDxfId="27" tableBorderDxfId="25" totalsRowBorderDxfId="24">
  <tableColumns count="3">
    <tableColumn id="1" xr3:uid="{55BDB277-4105-4BBC-A140-665FF6BAF91A}" name="Pillar" dataDxfId="23"/>
    <tableColumn id="2" xr3:uid="{360C2430-1552-4A77-BEDB-F51485099C75}" name="Score (0–10)" dataDxfId="22">
      <calculatedColumnFormula>'Pillar Scores'!B4</calculatedColumnFormula>
    </tableColumn>
    <tableColumn id="3" xr3:uid="{3C0477BE-6FA0-47E2-98CE-BA9B9ACE6EBC}" name="Category" dataDxfId="21">
      <calculatedColumnFormula>'Pillar Scores'!C4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E33C-E90B-439D-9428-FE9EC9434C8E}">
  <dimension ref="A1"/>
  <sheetViews>
    <sheetView showGridLines="0" workbookViewId="0">
      <selection activeCell="S3" sqref="S3"/>
    </sheetView>
  </sheetViews>
  <sheetFormatPr defaultRowHeight="15" x14ac:dyDescent="0.25"/>
  <cols>
    <col min="19" max="19" width="9.140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EFEB-F493-4D2D-B929-8C0ABB1E8906}">
  <dimension ref="A1:B13"/>
  <sheetViews>
    <sheetView workbookViewId="0">
      <selection activeCell="B9" sqref="B9"/>
    </sheetView>
  </sheetViews>
  <sheetFormatPr defaultRowHeight="15" x14ac:dyDescent="0.25"/>
  <cols>
    <col min="1" max="1" width="38.5703125" bestFit="1" customWidth="1"/>
    <col min="2" max="2" width="17.28515625" style="1" customWidth="1"/>
    <col min="4" max="4" width="10.140625" bestFit="1" customWidth="1"/>
    <col min="5" max="5" width="10.85546875" bestFit="1" customWidth="1"/>
    <col min="6" max="6" width="26.28515625" bestFit="1" customWidth="1"/>
    <col min="7" max="7" width="20.42578125" bestFit="1" customWidth="1"/>
    <col min="8" max="8" width="21.42578125" bestFit="1" customWidth="1"/>
    <col min="9" max="9" width="16.140625" bestFit="1" customWidth="1"/>
    <col min="10" max="10" width="23.7109375" bestFit="1" customWidth="1"/>
    <col min="11" max="11" width="22.28515625" bestFit="1" customWidth="1"/>
  </cols>
  <sheetData>
    <row r="1" spans="1:2" ht="18" x14ac:dyDescent="0.25">
      <c r="A1" s="19" t="s">
        <v>0</v>
      </c>
      <c r="B1" s="21" t="s">
        <v>43</v>
      </c>
    </row>
    <row r="2" spans="1:2" ht="18" x14ac:dyDescent="0.25">
      <c r="A2" s="20" t="s">
        <v>1</v>
      </c>
      <c r="B2" s="22">
        <v>25</v>
      </c>
    </row>
    <row r="3" spans="1:2" ht="18" x14ac:dyDescent="0.25">
      <c r="A3" s="19" t="s">
        <v>2</v>
      </c>
      <c r="B3" s="21" t="s">
        <v>42</v>
      </c>
    </row>
    <row r="4" spans="1:2" ht="18" x14ac:dyDescent="0.25">
      <c r="A4" s="19" t="s">
        <v>3</v>
      </c>
      <c r="B4" s="21">
        <v>1.52</v>
      </c>
    </row>
    <row r="5" spans="1:2" ht="18" x14ac:dyDescent="0.25">
      <c r="A5" s="19" t="s">
        <v>4</v>
      </c>
      <c r="B5" s="23">
        <v>45</v>
      </c>
    </row>
    <row r="6" spans="1:2" ht="18" x14ac:dyDescent="0.25">
      <c r="A6" s="19" t="s">
        <v>5</v>
      </c>
      <c r="B6" s="22">
        <v>90</v>
      </c>
    </row>
    <row r="7" spans="1:2" ht="18" x14ac:dyDescent="0.25">
      <c r="A7" s="19" t="s">
        <v>10</v>
      </c>
      <c r="B7" s="22">
        <v>8</v>
      </c>
    </row>
    <row r="8" spans="1:2" ht="18" x14ac:dyDescent="0.25">
      <c r="A8" s="19" t="s">
        <v>6</v>
      </c>
      <c r="B8" s="22">
        <v>5</v>
      </c>
    </row>
    <row r="9" spans="1:2" ht="18" x14ac:dyDescent="0.25">
      <c r="A9" s="19" t="s">
        <v>7</v>
      </c>
      <c r="B9" s="22">
        <v>5</v>
      </c>
    </row>
    <row r="10" spans="1:2" ht="18" x14ac:dyDescent="0.25">
      <c r="A10" s="19" t="s">
        <v>8</v>
      </c>
      <c r="B10" s="21" t="s">
        <v>44</v>
      </c>
    </row>
    <row r="11" spans="1:2" ht="18" x14ac:dyDescent="0.25">
      <c r="A11" s="19" t="s">
        <v>9</v>
      </c>
      <c r="B11" s="21" t="s">
        <v>13</v>
      </c>
    </row>
    <row r="12" spans="1:2" ht="18" x14ac:dyDescent="0.25">
      <c r="A12" s="19" t="s">
        <v>11</v>
      </c>
      <c r="B12" s="21" t="s">
        <v>13</v>
      </c>
    </row>
    <row r="13" spans="1:2" ht="18" x14ac:dyDescent="0.25">
      <c r="A13" s="19" t="s">
        <v>12</v>
      </c>
      <c r="B13" s="21" t="s">
        <v>14</v>
      </c>
    </row>
  </sheetData>
  <dataValidations count="3">
    <dataValidation type="list" allowBlank="1" showInputMessage="1" showErrorMessage="1" sqref="B3" xr:uid="{41F0EEFF-9FA2-4EB0-81A7-1192FD9413FB}">
      <formula1>"Male, Female"</formula1>
    </dataValidation>
    <dataValidation type="list" allowBlank="1" showInputMessage="1" showErrorMessage="1" sqref="B12 B10 B11" xr:uid="{A5E4ED01-50A3-4C73-89DC-CF01D53F9EBC}">
      <formula1>"Yes, No"</formula1>
    </dataValidation>
    <dataValidation type="list" allowBlank="1" showInputMessage="1" showErrorMessage="1" sqref="B13" xr:uid="{88858369-6BEF-4EA5-9671-38948806C4E1}">
      <formula1>"Never, Occassionally, Regularly"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1E0C-7DE8-4368-A0B5-531825F85DF7}">
  <dimension ref="A1:J29"/>
  <sheetViews>
    <sheetView workbookViewId="0">
      <selection activeCell="I7" sqref="I7"/>
    </sheetView>
  </sheetViews>
  <sheetFormatPr defaultRowHeight="15" x14ac:dyDescent="0.25"/>
  <cols>
    <col min="1" max="1" width="76.42578125" bestFit="1" customWidth="1"/>
    <col min="2" max="2" width="43.140625" bestFit="1" customWidth="1"/>
    <col min="3" max="3" width="16" bestFit="1" customWidth="1"/>
    <col min="7" max="7" width="19.7109375" bestFit="1" customWidth="1"/>
    <col min="8" max="8" width="16.85546875" bestFit="1" customWidth="1"/>
    <col min="9" max="9" width="6.85546875" bestFit="1" customWidth="1"/>
    <col min="10" max="10" width="11.28515625" bestFit="1" customWidth="1"/>
    <col min="11" max="11" width="6.85546875" bestFit="1" customWidth="1"/>
    <col min="12" max="12" width="3.85546875" bestFit="1" customWidth="1"/>
    <col min="13" max="13" width="6.85546875" bestFit="1" customWidth="1"/>
    <col min="14" max="14" width="4.85546875" bestFit="1" customWidth="1"/>
    <col min="15" max="15" width="7.85546875" bestFit="1" customWidth="1"/>
    <col min="16" max="16" width="3" bestFit="1" customWidth="1"/>
    <col min="17" max="17" width="4.85546875" bestFit="1" customWidth="1"/>
    <col min="18" max="18" width="5.85546875" bestFit="1" customWidth="1"/>
    <col min="19" max="19" width="9.140625" bestFit="1" customWidth="1"/>
    <col min="20" max="20" width="12.140625" bestFit="1" customWidth="1"/>
    <col min="21" max="21" width="11.28515625" bestFit="1" customWidth="1"/>
    <col min="22" max="22" width="12.140625" bestFit="1" customWidth="1"/>
    <col min="23" max="23" width="5.85546875" bestFit="1" customWidth="1"/>
    <col min="24" max="24" width="11.28515625" bestFit="1" customWidth="1"/>
  </cols>
  <sheetData>
    <row r="1" spans="1:10" ht="15.75" x14ac:dyDescent="0.25">
      <c r="A1" s="16" t="str">
        <f>"Hello, " &amp; 'User Input'!B1 &amp; "! Here's your personalized wellness check summary:"</f>
        <v>Hello, Ademide! Here's your personalized wellness check summary:</v>
      </c>
      <c r="B1" s="16"/>
      <c r="C1" s="16"/>
      <c r="D1" s="15"/>
      <c r="E1" s="15"/>
      <c r="F1" s="15"/>
      <c r="G1" s="16" t="s">
        <v>38</v>
      </c>
      <c r="H1" s="16" t="str">
        <f ca="1">TEXT(TODAY(),"d mmmm, yyyy")</f>
        <v>25 July, 2025</v>
      </c>
      <c r="I1" s="15"/>
      <c r="J1" s="15"/>
    </row>
    <row r="2" spans="1:10" ht="15.75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0" ht="15.75" x14ac:dyDescent="0.25">
      <c r="A3" s="18" t="s">
        <v>15</v>
      </c>
      <c r="B3" s="18" t="s">
        <v>16</v>
      </c>
      <c r="C3" s="18" t="s">
        <v>17</v>
      </c>
      <c r="D3" s="15"/>
      <c r="E3" s="15"/>
      <c r="F3" s="15"/>
      <c r="G3" s="28" t="s">
        <v>15</v>
      </c>
      <c r="H3" s="29" t="s">
        <v>39</v>
      </c>
      <c r="I3" s="29" t="s">
        <v>40</v>
      </c>
      <c r="J3" s="30" t="s">
        <v>41</v>
      </c>
    </row>
    <row r="4" spans="1:10" ht="15.75" x14ac:dyDescent="0.25">
      <c r="A4" s="17" t="s">
        <v>18</v>
      </c>
      <c r="B4" s="17">
        <f>IF('User Input'!B4=0, 0,
  IF('User Input'!B5 / ('User Input'!B4^2) &lt; 18.5, 5,
  IF('User Input'!B5 / ('User Input'!B4^2) &lt; 25, 10,
  IF('User Input'!B5 / ('User Input'!B4^2) &lt; 30, 7, 3))))</f>
        <v>10</v>
      </c>
      <c r="C4" s="17" t="str">
        <f>IF('User Input'!B4=0, "Invalid",
  IF('User Input'!B5 / ('User Input'!B4^2) &lt; 18.5, "Underweight",
  IF('User Input'!B5 / ('User Input'!B4^2) &lt; 25, "Normal",
  IF('User Input'!E2 / ('User Input'!D2^2) &lt; 30, "Overweight", "Obese"))))</f>
        <v>Normal</v>
      </c>
      <c r="D4" s="15"/>
      <c r="E4" s="15"/>
      <c r="F4" s="15"/>
      <c r="G4" s="26" t="s">
        <v>18</v>
      </c>
      <c r="H4" s="17" t="str">
        <f>IF(B4&lt;=7, B4, "")</f>
        <v/>
      </c>
      <c r="I4" s="17"/>
      <c r="J4" s="27">
        <f>IF(B4=10,B4, "")</f>
        <v>10</v>
      </c>
    </row>
    <row r="5" spans="1:10" ht="15.75" x14ac:dyDescent="0.25">
      <c r="A5" s="17" t="s">
        <v>19</v>
      </c>
      <c r="B5" s="17">
        <f>IF(AND('User Input'!B2&lt;40, 'User Input'!B11="No", 'User Input'!B12="No"), 10,
 IF(AND('User Input'!B2&lt;60, 'User Input'!B11="Yes"), 6,
 IF(AND('User Input'!B2&gt;=60, 'User Input'!B11="Yes", 'User Input'!B12="Yes"), 3, 7)))</f>
        <v>10</v>
      </c>
      <c r="C5" s="17" t="str">
        <f>IF(B5&gt;=8, "Low Risk", IF(B5&gt;=5, "Moderate Risk", "High Risk"))</f>
        <v>Low Risk</v>
      </c>
      <c r="D5" s="15"/>
      <c r="E5" s="15"/>
      <c r="F5" s="15"/>
      <c r="G5" s="26" t="s">
        <v>19</v>
      </c>
      <c r="H5" s="17" t="str">
        <f>IF(B5&lt;5, B5, "")</f>
        <v/>
      </c>
      <c r="I5" s="17">
        <f>IF(B5 &gt;=5, B5, "")</f>
        <v>10</v>
      </c>
      <c r="J5" s="27">
        <f>IF(B5 &gt;=8, B5, "")</f>
        <v>10</v>
      </c>
    </row>
    <row r="6" spans="1:10" ht="15.75" x14ac:dyDescent="0.25">
      <c r="A6" s="17" t="s">
        <v>20</v>
      </c>
      <c r="B6" s="17">
        <f>IF(AND('User Input'!B2&lt;40, 'User Input'!B6&gt;=150, 'User Input'!B11="No"), 10,
 IF(AND('User Input'!B2&lt;60, 'User Input'!B6&gt;=90), 7,
 IF(AND('User Input'!B6&lt;60, 'User Input'!B11="Yes"), 3, 5)))</f>
        <v>7</v>
      </c>
      <c r="C6" s="17" t="str">
        <f>IF(B6&gt;=8, "Low Risk", IF(B6&gt;=5, "Moderate Risk", "High Risk"))</f>
        <v>Moderate Risk</v>
      </c>
      <c r="D6" s="15"/>
      <c r="E6" s="15"/>
      <c r="F6" s="15"/>
      <c r="G6" s="26" t="s">
        <v>20</v>
      </c>
      <c r="H6" s="17" t="str">
        <f>IF(B6&lt;5, B6, "")</f>
        <v/>
      </c>
      <c r="I6" s="17">
        <f>IF(B6 &gt;=5, B6, "")</f>
        <v>7</v>
      </c>
      <c r="J6" s="27" t="str">
        <f>IF(B6 &gt;=8, B6, "")</f>
        <v/>
      </c>
    </row>
    <row r="7" spans="1:10" ht="15.75" x14ac:dyDescent="0.25">
      <c r="A7" s="17" t="s">
        <v>21</v>
      </c>
      <c r="B7" s="17">
        <f>IF('User Input'!B8&gt;=8, 10,
 IF('User Input'!B8&gt;=6, 7,
 IF('User Input'!B8&gt;=5, 5, 3)))</f>
        <v>5</v>
      </c>
      <c r="C7" s="17" t="str">
        <f>IF('User Input'!B8&gt;=8, "Good",
 IF('User Input'!B8&gt;=5, "Fair", "Poor"))</f>
        <v>Fair</v>
      </c>
      <c r="D7" s="15"/>
      <c r="E7" s="15"/>
      <c r="F7" s="15"/>
      <c r="G7" s="26" t="s">
        <v>21</v>
      </c>
      <c r="H7" s="17" t="str">
        <f>IF(B7&lt;5, B7, "")</f>
        <v/>
      </c>
      <c r="I7" s="17">
        <f>IF(B7 &gt;=5, B7, "")</f>
        <v>5</v>
      </c>
      <c r="J7" s="27" t="str">
        <f>IF(B7 &gt;=8, B7, "")</f>
        <v/>
      </c>
    </row>
    <row r="8" spans="1:10" ht="15.75" x14ac:dyDescent="0.25">
      <c r="A8" s="17" t="s">
        <v>22</v>
      </c>
      <c r="B8" s="17">
        <f>IF('User Input'!B7&lt;=2, 10,
 IF('User Input'!B7&lt;=4, 7,
 IF('User Input'!B7&lt;=6, 5, 3)))</f>
        <v>3</v>
      </c>
      <c r="C8" s="17" t="str">
        <f>IF('User Input'!B7&lt;=4, "Good",
 IF('User Input'!B7&lt;=6, "Moderate", "Excessive"))</f>
        <v>Excessive</v>
      </c>
      <c r="D8" s="15"/>
      <c r="E8" s="15"/>
      <c r="F8" s="15"/>
      <c r="G8" s="26" t="s">
        <v>22</v>
      </c>
      <c r="H8" s="17">
        <f>IF(B8&lt;5,B8, "")</f>
        <v>3</v>
      </c>
      <c r="I8" s="17" t="str">
        <f>IF(B8&gt;=5,B8, "")</f>
        <v/>
      </c>
      <c r="J8" s="27" t="str">
        <f>IF(B8&gt;=7,B8, "")</f>
        <v/>
      </c>
    </row>
    <row r="9" spans="1:10" ht="15.75" x14ac:dyDescent="0.25">
      <c r="A9" s="17" t="s">
        <v>23</v>
      </c>
      <c r="B9" s="17">
        <f>IF(AND('User Input'!B9&gt;=7, 'User Input'!B10="No"), 10,
 IF(AND('User Input'!B9&gt;=5, 'User Input'!B10="Yes"), 6,
 IF('User Input'!B9&lt;5, 3, 5)))</f>
        <v>6</v>
      </c>
      <c r="C9" s="17" t="str">
        <f>IF(B9&gt;=8, "Good", IF(B9&gt;=5, "Fair", "Needs Support"))</f>
        <v>Fair</v>
      </c>
      <c r="D9" s="15"/>
      <c r="E9" s="15"/>
      <c r="F9" s="15"/>
      <c r="G9" s="26" t="s">
        <v>23</v>
      </c>
      <c r="H9" s="17" t="str">
        <f>IF(B9&lt;5, B9, "")</f>
        <v/>
      </c>
      <c r="I9" s="17">
        <f>IF(B9 &gt;=5, B9, "")</f>
        <v>6</v>
      </c>
      <c r="J9" s="27" t="str">
        <f>IF(B9 &gt;=8, B9, "")</f>
        <v/>
      </c>
    </row>
    <row r="10" spans="1:10" ht="15.75" x14ac:dyDescent="0.25">
      <c r="A10" s="17" t="s">
        <v>24</v>
      </c>
      <c r="B10" s="17">
        <f>IF('User Input'!B6&gt;=150, 10,
 IF('User Input'!B6&gt;=90, 7,
 IF('User Input'!B6&gt;=60, 5, 3)))</f>
        <v>7</v>
      </c>
      <c r="C10" s="17" t="str">
        <f>IF('User Input'!B6&gt;=150, "Active",
 IF('User Input'!B6&gt;=90, "Moderately Active",
 IF('User Input'!B6&gt;=60, "Low Active", "Inactive")))</f>
        <v>Moderately Active</v>
      </c>
      <c r="D10" s="15"/>
      <c r="E10" s="15"/>
      <c r="F10" s="15"/>
      <c r="G10" s="26" t="s">
        <v>24</v>
      </c>
      <c r="H10" s="17" t="str">
        <f>IF(B10&lt;5, B10, "")</f>
        <v/>
      </c>
      <c r="I10" s="17">
        <f>IF(AND(B10&gt;=5, B10 &lt;8),B10, "")</f>
        <v>7</v>
      </c>
      <c r="J10" s="27" t="str">
        <f>IF(B10&gt;=8,B10, "")</f>
        <v/>
      </c>
    </row>
    <row r="11" spans="1:10" ht="15.75" x14ac:dyDescent="0.25">
      <c r="A11" s="17" t="s">
        <v>25</v>
      </c>
      <c r="B11" s="17">
        <f>IF(AND('User Input'!B12="No", 'User Input'!B13="Never"), 10,
 IF(AND('User Input'!B12="Yes", 'User Input'!B13="Regularly"), 3,
 IF(OR('User Input'!B12="Yes", 'User Input'!B13="Occasionally"), 6, 8)))</f>
        <v>10</v>
      </c>
      <c r="C11" s="17" t="str">
        <f>IF(B11=10, "No Use", IF(B11&gt;=8, "Low Use", IF(B11&gt;=5, "Moderate Use", "High Use")))</f>
        <v>No Use</v>
      </c>
      <c r="D11" s="15"/>
      <c r="E11" s="15"/>
      <c r="F11" s="15"/>
      <c r="G11" s="31" t="s">
        <v>25</v>
      </c>
      <c r="H11" s="32" t="str">
        <f>IF(B11&lt;5, B11, "")</f>
        <v/>
      </c>
      <c r="I11" s="32">
        <f>IF(B11 &gt;=5, B11, "")</f>
        <v>10</v>
      </c>
      <c r="J11" s="33">
        <f>IF(B11=10,B11, "")</f>
        <v>10</v>
      </c>
    </row>
    <row r="12" spans="1:10" ht="15.75" x14ac:dyDescent="0.25">
      <c r="A12" s="15"/>
      <c r="B12" s="15"/>
      <c r="C12" s="15"/>
      <c r="D12" s="15"/>
      <c r="E12" s="15"/>
      <c r="F12" s="15"/>
      <c r="I12" s="15"/>
      <c r="J12" s="15"/>
    </row>
    <row r="13" spans="1:10" ht="15.75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0" ht="15.75" x14ac:dyDescent="0.25">
      <c r="A14" s="16" t="s">
        <v>36</v>
      </c>
      <c r="B14" s="16" t="str">
        <f>IF(COUNTIF(B4:B11,"&lt;=4")&gt;=2,"At Risk",
IF(COUNTIF(B4:B11,"&lt;=4")=1,"Needs Improvement",
IF(AVERAGE(B4:B11)=10,"Excellent",
IF(AVERAGE(B4:B11)&gt;=8,"Good",
IF(AVERAGE(B4:B11)&gt;=6,"Moderate",
"Needs Improvement")))))</f>
        <v>Needs Improvement</v>
      </c>
      <c r="C14" s="16"/>
      <c r="D14" s="15"/>
      <c r="E14" s="15"/>
      <c r="F14" s="15"/>
    </row>
    <row r="15" spans="1:10" ht="15.75" x14ac:dyDescent="0.25">
      <c r="A15" s="15"/>
      <c r="B15" s="15"/>
      <c r="C15" s="15"/>
      <c r="D15" s="15"/>
      <c r="E15" s="15"/>
      <c r="F15" s="15"/>
    </row>
    <row r="16" spans="1:10" ht="15.75" x14ac:dyDescent="0.25">
      <c r="A16" s="15"/>
      <c r="B16" s="15"/>
      <c r="C16" s="15"/>
      <c r="D16" s="15"/>
      <c r="E16" s="15"/>
      <c r="F16" s="15"/>
    </row>
    <row r="17" spans="1:6" ht="15.75" x14ac:dyDescent="0.25">
      <c r="A17" s="17" t="s">
        <v>15</v>
      </c>
      <c r="B17" s="17" t="s">
        <v>26</v>
      </c>
      <c r="C17" s="15"/>
      <c r="D17" s="15"/>
      <c r="E17" s="15"/>
      <c r="F17" s="15"/>
    </row>
    <row r="18" spans="1:6" ht="15.75" x14ac:dyDescent="0.25">
      <c r="A18" s="17" t="s">
        <v>18</v>
      </c>
      <c r="B18" s="17" t="s">
        <v>30</v>
      </c>
      <c r="C18" s="15"/>
      <c r="D18" s="15"/>
      <c r="E18" s="15"/>
      <c r="F18" s="15"/>
    </row>
    <row r="19" spans="1:6" ht="15.75" x14ac:dyDescent="0.25">
      <c r="A19" s="17" t="s">
        <v>19</v>
      </c>
      <c r="B19" s="17" t="s">
        <v>34</v>
      </c>
      <c r="C19" s="15"/>
      <c r="D19" s="15"/>
      <c r="E19" s="15"/>
      <c r="F19" s="15"/>
    </row>
    <row r="20" spans="1:6" ht="15.75" x14ac:dyDescent="0.25">
      <c r="A20" s="17" t="s">
        <v>20</v>
      </c>
      <c r="B20" s="17" t="s">
        <v>35</v>
      </c>
      <c r="C20" s="15"/>
      <c r="D20" s="15"/>
      <c r="E20" s="15"/>
      <c r="F20" s="15"/>
    </row>
    <row r="21" spans="1:6" ht="15.75" x14ac:dyDescent="0.25">
      <c r="A21" s="17" t="s">
        <v>21</v>
      </c>
      <c r="B21" s="17" t="s">
        <v>31</v>
      </c>
      <c r="C21" s="15"/>
      <c r="D21" s="15"/>
      <c r="E21" s="15"/>
      <c r="F21" s="15"/>
    </row>
    <row r="22" spans="1:6" ht="15.75" x14ac:dyDescent="0.25">
      <c r="A22" s="17" t="s">
        <v>22</v>
      </c>
      <c r="B22" s="17" t="s">
        <v>32</v>
      </c>
      <c r="C22" s="15"/>
      <c r="D22" s="15"/>
      <c r="E22" s="15"/>
      <c r="F22" s="15"/>
    </row>
    <row r="23" spans="1:6" ht="15.75" x14ac:dyDescent="0.25">
      <c r="A23" s="17" t="s">
        <v>23</v>
      </c>
      <c r="B23" s="17" t="s">
        <v>29</v>
      </c>
      <c r="C23" s="15"/>
      <c r="D23" s="15"/>
      <c r="E23" s="15"/>
      <c r="F23" s="15"/>
    </row>
    <row r="24" spans="1:6" ht="15.75" x14ac:dyDescent="0.25">
      <c r="A24" s="17" t="s">
        <v>24</v>
      </c>
      <c r="B24" s="17" t="s">
        <v>28</v>
      </c>
      <c r="C24" s="15"/>
      <c r="D24" s="15"/>
      <c r="E24" s="15"/>
      <c r="F24" s="15"/>
    </row>
    <row r="25" spans="1:6" ht="15.75" x14ac:dyDescent="0.25">
      <c r="A25" s="17" t="s">
        <v>25</v>
      </c>
      <c r="B25" s="17" t="s">
        <v>33</v>
      </c>
      <c r="C25" s="15"/>
      <c r="D25" s="15"/>
      <c r="E25" s="15"/>
      <c r="F25" s="15"/>
    </row>
    <row r="26" spans="1:6" ht="15.75" x14ac:dyDescent="0.25">
      <c r="A26" s="15"/>
      <c r="B26" s="15"/>
      <c r="C26" s="15"/>
      <c r="D26" s="15"/>
      <c r="E26" s="15"/>
      <c r="F26" s="15"/>
    </row>
    <row r="27" spans="1:6" ht="15.75" x14ac:dyDescent="0.25">
      <c r="A27" s="2" t="s">
        <v>27</v>
      </c>
      <c r="B27" s="2" t="str">
        <f>IF(COUNTIF(B4:B11,"&lt;4")&gt;=6,
"Your wellness may be at risk across multiple areas. ⚠️ Start small, and get support.",
IF(MIN(B4:B11)&gt;=7,
"You're thriving in every area. Keep nurturing your health and aim higher. 💪","These lowest scoring pillar need your attention."
))</f>
        <v>These lowest scoring pillar need your attention.</v>
      </c>
      <c r="C27" s="15"/>
      <c r="D27" s="15"/>
      <c r="E27" s="15"/>
      <c r="F27" s="15"/>
    </row>
    <row r="28" spans="1:6" ht="15.75" x14ac:dyDescent="0.25">
      <c r="A28" s="15"/>
      <c r="B28" s="15"/>
      <c r="C28" s="15"/>
      <c r="D28" s="15"/>
      <c r="E28" s="15"/>
      <c r="F28" s="15"/>
    </row>
    <row r="29" spans="1:6" ht="15.75" x14ac:dyDescent="0.25">
      <c r="A29" s="2" t="s">
        <v>37</v>
      </c>
      <c r="B29" s="2" t="str" cm="1">
        <f t="array" ref="B29">IF(COUNTIF(B4:B11,"&lt;4")&gt;=6,
"⚠️ Your wellness pillars need urgent attention. Please consult a health professional.",
IF(MIN(B4:B11)&gt;=7,
"✅ All pillars are excellent! 🎉","🔍 Focus Area(s): "&amp;_xlfn.TEXTJOIN(", ",TRUE,IF(B4:B11=MIN(B4:B11),A4:A11,""))
))</f>
        <v>🔍 Focus Area(s): Screen Time</v>
      </c>
      <c r="C29" s="15"/>
      <c r="D29" s="15"/>
      <c r="E29" s="15"/>
      <c r="F29" s="15"/>
    </row>
  </sheetData>
  <conditionalFormatting sqref="B14">
    <cfRule type="containsText" dxfId="20" priority="1" operator="containsText" text="at risk">
      <formula>NOT(ISERROR(SEARCH("at risk",B14)))</formula>
    </cfRule>
    <cfRule type="iconSet" priority="2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864A-7C2C-4873-B783-E4D63BAD7F20}">
  <dimension ref="A1:F28"/>
  <sheetViews>
    <sheetView showGridLines="0" tabSelected="1" workbookViewId="0">
      <selection activeCell="C15" sqref="C15"/>
    </sheetView>
  </sheetViews>
  <sheetFormatPr defaultRowHeight="15" x14ac:dyDescent="0.25"/>
  <cols>
    <col min="1" max="1" width="28" bestFit="1" customWidth="1"/>
    <col min="2" max="2" width="35" bestFit="1" customWidth="1"/>
    <col min="3" max="3" width="33.42578125" customWidth="1"/>
  </cols>
  <sheetData>
    <row r="1" spans="1:6" ht="18" customHeight="1" x14ac:dyDescent="0.35">
      <c r="A1" s="3"/>
      <c r="B1" s="3"/>
      <c r="C1" s="3"/>
      <c r="D1" s="3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5"/>
      <c r="B3" s="5"/>
      <c r="C3" s="5"/>
      <c r="D3" s="5"/>
      <c r="E3" s="4"/>
      <c r="F3" s="4"/>
    </row>
    <row r="4" spans="1:6" x14ac:dyDescent="0.25">
      <c r="A4" s="5"/>
      <c r="B4" s="5"/>
      <c r="C4" s="5"/>
      <c r="D4" s="5"/>
      <c r="E4" s="4"/>
      <c r="F4" s="4"/>
    </row>
    <row r="5" spans="1:6" x14ac:dyDescent="0.25">
      <c r="A5" s="5"/>
      <c r="B5" s="5"/>
      <c r="C5" s="5"/>
      <c r="D5" s="5"/>
      <c r="E5" s="4"/>
      <c r="F5" s="4"/>
    </row>
    <row r="6" spans="1:6" x14ac:dyDescent="0.25">
      <c r="A6" s="5"/>
      <c r="B6" s="5"/>
      <c r="C6" s="5"/>
      <c r="D6" s="5"/>
      <c r="E6" s="4"/>
      <c r="F6" s="4"/>
    </row>
    <row r="7" spans="1:6" x14ac:dyDescent="0.25">
      <c r="A7" s="5"/>
      <c r="B7" s="5"/>
      <c r="C7" s="5"/>
      <c r="D7" s="5"/>
      <c r="E7" s="4"/>
      <c r="F7" s="4"/>
    </row>
    <row r="8" spans="1:6" x14ac:dyDescent="0.25">
      <c r="A8" s="5"/>
      <c r="B8" s="5"/>
      <c r="C8" s="5"/>
      <c r="D8" s="5"/>
      <c r="E8" s="4"/>
      <c r="F8" s="4"/>
    </row>
    <row r="9" spans="1:6" ht="16.5" customHeight="1" x14ac:dyDescent="0.25">
      <c r="A9" s="5"/>
      <c r="B9" s="5"/>
      <c r="C9" s="5"/>
      <c r="D9" s="5"/>
      <c r="E9" s="4"/>
      <c r="F9" s="4"/>
    </row>
    <row r="10" spans="1:6" ht="15.75" customHeight="1" x14ac:dyDescent="0.25">
      <c r="A10" s="4"/>
      <c r="B10" s="4"/>
      <c r="C10" s="5"/>
      <c r="D10" s="5"/>
      <c r="E10" s="4"/>
      <c r="F10" s="4"/>
    </row>
    <row r="11" spans="1:6" ht="20.25" customHeight="1" x14ac:dyDescent="0.35">
      <c r="A11" s="24"/>
      <c r="B11" s="25"/>
      <c r="C11" s="25"/>
      <c r="D11" s="5"/>
      <c r="E11" s="4"/>
      <c r="F11" s="4"/>
    </row>
    <row r="12" spans="1:6" x14ac:dyDescent="0.25">
      <c r="A12" s="4"/>
      <c r="B12" s="4"/>
      <c r="C12" s="5"/>
      <c r="D12" s="5"/>
      <c r="E12" s="4"/>
      <c r="F12" s="4"/>
    </row>
    <row r="13" spans="1:6" ht="13.5" customHeight="1" x14ac:dyDescent="0.25">
      <c r="A13" s="4"/>
      <c r="B13" s="4"/>
      <c r="C13" s="5"/>
      <c r="D13" s="5"/>
      <c r="E13" s="4"/>
      <c r="F13" s="4"/>
    </row>
    <row r="14" spans="1:6" x14ac:dyDescent="0.25">
      <c r="A14" s="4"/>
      <c r="B14" s="4"/>
      <c r="C14" s="5"/>
      <c r="D14" s="5"/>
      <c r="E14" s="4"/>
      <c r="F14" s="4"/>
    </row>
    <row r="15" spans="1:6" ht="20.25" x14ac:dyDescent="0.3">
      <c r="A15" s="12" t="s">
        <v>15</v>
      </c>
      <c r="B15" s="13" t="s">
        <v>16</v>
      </c>
      <c r="C15" s="14" t="s">
        <v>17</v>
      </c>
      <c r="D15" s="4"/>
      <c r="E15" s="4"/>
      <c r="F15" s="4"/>
    </row>
    <row r="16" spans="1:6" ht="20.25" x14ac:dyDescent="0.3">
      <c r="A16" s="6" t="s">
        <v>18</v>
      </c>
      <c r="B16" s="7">
        <f>'Pillar Scores'!B4</f>
        <v>10</v>
      </c>
      <c r="C16" s="8" t="str">
        <f>'Pillar Scores'!C4</f>
        <v>Normal</v>
      </c>
      <c r="D16" s="4"/>
      <c r="E16" s="4"/>
      <c r="F16" s="4"/>
    </row>
    <row r="17" spans="1:6" ht="20.25" x14ac:dyDescent="0.3">
      <c r="A17" s="6" t="s">
        <v>19</v>
      </c>
      <c r="B17" s="7">
        <f>'Pillar Scores'!B5</f>
        <v>10</v>
      </c>
      <c r="C17" s="8" t="str">
        <f>'Pillar Scores'!C5</f>
        <v>Low Risk</v>
      </c>
      <c r="D17" s="4"/>
      <c r="E17" s="4"/>
      <c r="F17" s="4"/>
    </row>
    <row r="18" spans="1:6" ht="20.25" x14ac:dyDescent="0.3">
      <c r="A18" s="6" t="s">
        <v>20</v>
      </c>
      <c r="B18" s="7">
        <f>'Pillar Scores'!B6</f>
        <v>7</v>
      </c>
      <c r="C18" s="8" t="str">
        <f>'Pillar Scores'!C6</f>
        <v>Moderate Risk</v>
      </c>
      <c r="D18" s="4"/>
      <c r="E18" s="4"/>
      <c r="F18" s="4"/>
    </row>
    <row r="19" spans="1:6" ht="20.25" x14ac:dyDescent="0.3">
      <c r="A19" s="6" t="s">
        <v>21</v>
      </c>
      <c r="B19" s="7">
        <f>'Pillar Scores'!B7</f>
        <v>5</v>
      </c>
      <c r="C19" s="8" t="str">
        <f>'Pillar Scores'!C7</f>
        <v>Fair</v>
      </c>
      <c r="D19" s="4"/>
      <c r="E19" s="4"/>
      <c r="F19" s="4"/>
    </row>
    <row r="20" spans="1:6" ht="20.25" x14ac:dyDescent="0.3">
      <c r="A20" s="6" t="s">
        <v>22</v>
      </c>
      <c r="B20" s="7">
        <f>'Pillar Scores'!B8</f>
        <v>3</v>
      </c>
      <c r="C20" s="8" t="str">
        <f>'Pillar Scores'!C8</f>
        <v>Excessive</v>
      </c>
      <c r="D20" s="4"/>
      <c r="E20" s="4"/>
      <c r="F20" s="4"/>
    </row>
    <row r="21" spans="1:6" ht="20.25" x14ac:dyDescent="0.3">
      <c r="A21" s="6" t="s">
        <v>23</v>
      </c>
      <c r="B21" s="7">
        <f>'Pillar Scores'!B9</f>
        <v>6</v>
      </c>
      <c r="C21" s="8" t="str">
        <f>'Pillar Scores'!C9</f>
        <v>Fair</v>
      </c>
      <c r="D21" s="4"/>
      <c r="E21" s="4"/>
      <c r="F21" s="4"/>
    </row>
    <row r="22" spans="1:6" ht="20.25" x14ac:dyDescent="0.3">
      <c r="A22" s="6" t="s">
        <v>24</v>
      </c>
      <c r="B22" s="7">
        <f>'Pillar Scores'!B10</f>
        <v>7</v>
      </c>
      <c r="C22" s="8" t="str">
        <f>'Pillar Scores'!C10</f>
        <v>Moderately Active</v>
      </c>
      <c r="D22" s="4"/>
      <c r="E22" s="4"/>
      <c r="F22" s="4"/>
    </row>
    <row r="23" spans="1:6" ht="20.25" x14ac:dyDescent="0.3">
      <c r="A23" s="9" t="s">
        <v>25</v>
      </c>
      <c r="B23" s="10">
        <f>'Pillar Scores'!B11</f>
        <v>10</v>
      </c>
      <c r="C23" s="11" t="str">
        <f>'Pillar Scores'!C11</f>
        <v>No Use</v>
      </c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</sheetData>
  <conditionalFormatting sqref="B12:B14">
    <cfRule type="iconSet" priority="29">
      <iconSet>
        <cfvo type="percent" val="0"/>
        <cfvo type="percent" val="33"/>
        <cfvo type="percent" val="67"/>
      </iconSet>
    </cfRule>
  </conditionalFormatting>
  <conditionalFormatting sqref="C16:C23">
    <cfRule type="containsText" dxfId="19" priority="1" operator="containsText" text="Active">
      <formula>NOT(ISERROR(SEARCH("Active",C16)))</formula>
    </cfRule>
    <cfRule type="containsText" dxfId="18" priority="6" operator="containsText" text="Poor">
      <formula>NOT(ISERROR(SEARCH("Poor",C16)))</formula>
    </cfRule>
    <cfRule type="containsText" dxfId="17" priority="7" operator="containsText" text="Inactive">
      <formula>NOT(ISERROR(SEARCH("Inactive",C16)))</formula>
    </cfRule>
    <cfRule type="containsText" dxfId="16" priority="8" operator="containsText" text="Needs support">
      <formula>NOT(ISERROR(SEARCH("Needs support",C16)))</formula>
    </cfRule>
    <cfRule type="containsText" dxfId="15" priority="9" operator="containsText" text="Excessive">
      <formula>NOT(ISERROR(SEARCH("Excessive",C16)))</formula>
    </cfRule>
    <cfRule type="containsText" dxfId="14" priority="10" operator="containsText" text="Obese">
      <formula>NOT(ISERROR(SEARCH("Obese",C16)))</formula>
    </cfRule>
    <cfRule type="containsText" dxfId="13" priority="11" operator="containsText" text="Overweight">
      <formula>NOT(ISERROR(SEARCH("Overweight",C16)))</formula>
    </cfRule>
    <cfRule type="containsText" dxfId="12" priority="12" operator="containsText" text="underweight">
      <formula>NOT(ISERROR(SEARCH("underweight",C16)))</formula>
    </cfRule>
    <cfRule type="containsText" dxfId="11" priority="13" operator="containsText" text="moderate risk">
      <formula>NOT(ISERROR(SEARCH("moderate risk",C16)))</formula>
    </cfRule>
    <cfRule type="containsText" dxfId="10" priority="14" operator="containsText" text="High use">
      <formula>NOT(ISERROR(SEARCH("High use",C16)))</formula>
    </cfRule>
    <cfRule type="containsText" dxfId="9" priority="15" operator="containsText" text="High risk">
      <formula>NOT(ISERROR(SEARCH("High risk",C16)))</formula>
    </cfRule>
    <cfRule type="containsText" dxfId="8" priority="20" operator="containsText" text="LO">
      <formula>NOT(ISERROR(SEARCH("LO",C16)))</formula>
    </cfRule>
    <cfRule type="containsText" dxfId="7" priority="21" operator="containsText" text="G">
      <formula>NOT(ISERROR(SEARCH("G",C16)))</formula>
    </cfRule>
    <cfRule type="containsText" dxfId="6" priority="22" operator="containsText" text="M">
      <formula>NOT(ISERROR(SEARCH("M",C16)))</formula>
    </cfRule>
    <cfRule type="containsText" dxfId="5" priority="23" operator="containsText" text="N">
      <formula>NOT(ISERROR(SEARCH("N",C16)))</formula>
    </cfRule>
    <cfRule type="containsText" dxfId="4" priority="24" operator="containsText" text="F">
      <formula>NOT(ISERROR(SEARCH("F",C16)))</formula>
    </cfRule>
    <cfRule type="containsText" dxfId="3" priority="25" operator="containsText" text="G">
      <formula>NOT(ISERROR(SEARCH("G",C16)))</formula>
    </cfRule>
    <cfRule type="containsText" dxfId="2" priority="26" operator="containsText" text="L">
      <formula>NOT(ISERROR(SEARCH("L",C16)))</formula>
    </cfRule>
    <cfRule type="containsText" dxfId="1" priority="27" operator="containsText" text="M">
      <formula>NOT(ISERROR(SEARCH("M",C16)))</formula>
    </cfRule>
    <cfRule type="containsText" dxfId="0" priority="28" operator="containsText" text="N">
      <formula>NOT(ISERROR(SEARCH("N",C16)))</formula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Welcome Page</vt:lpstr>
      <vt:lpstr>User Input</vt:lpstr>
      <vt:lpstr>Pillar Scores</vt:lpstr>
      <vt:lpstr>Wellness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Olawunmi isinmioluwa</dc:creator>
  <cp:lastModifiedBy>Olawunmi isinmioluwa</cp:lastModifiedBy>
  <dcterms:created xsi:type="dcterms:W3CDTF">2025-07-23T14:01:31Z</dcterms:created>
  <dcterms:modified xsi:type="dcterms:W3CDTF">2025-07-25T18:22:41Z</dcterms:modified>
</cp:coreProperties>
</file>